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10" yWindow="555" windowWidth="20370" windowHeight="10755" activeTab="4"/>
  </bookViews>
  <sheets>
    <sheet name="Sommaire" sheetId="24" r:id="rId1"/>
    <sheet name="Tableau 1" sheetId="1" r:id="rId2"/>
    <sheet name="Graphique 1" sheetId="3" r:id="rId3"/>
    <sheet name="Tableau 2" sheetId="4" r:id="rId4"/>
    <sheet name="Tableau 3" sheetId="5" r:id="rId5"/>
    <sheet name="Tableau 4" sheetId="10" r:id="rId6"/>
    <sheet name="Tableau 5" sheetId="9" r:id="rId7"/>
    <sheet name="Graphique 2" sheetId="12" r:id="rId8"/>
    <sheet name="Tableau 6" sheetId="11" r:id="rId9"/>
    <sheet name="Tableau 7" sheetId="16" r:id="rId10"/>
    <sheet name="Tableau 8" sheetId="19" r:id="rId11"/>
    <sheet name="Tableau 9" sheetId="20" r:id="rId12"/>
    <sheet name="Graphique 3" sheetId="18" r:id="rId13"/>
    <sheet name="Tableau 10" sheetId="17" r:id="rId14"/>
    <sheet name="Tableau 11" sheetId="21" r:id="rId15"/>
    <sheet name="Tableau 12" sheetId="22" r:id="rId16"/>
    <sheet name="Tableau 13" sheetId="23" r:id="rId17"/>
    <sheet name="Encadré 4 - Tableau " sheetId="15" r:id="rId18"/>
  </sheets>
  <calcPr calcId="145621"/>
</workbook>
</file>

<file path=xl/calcChain.xml><?xml version="1.0" encoding="utf-8"?>
<calcChain xmlns="http://schemas.openxmlformats.org/spreadsheetml/2006/main">
  <c r="F26" i="15" l="1"/>
  <c r="G33" i="15"/>
  <c r="F33" i="15"/>
  <c r="E33" i="15"/>
  <c r="C33" i="15"/>
  <c r="G32" i="15"/>
  <c r="E32" i="15"/>
  <c r="D32" i="15"/>
  <c r="C32" i="15"/>
  <c r="G31" i="15"/>
  <c r="E31" i="15"/>
  <c r="D31" i="15"/>
  <c r="C31" i="15"/>
  <c r="H30" i="15"/>
  <c r="G30" i="15"/>
  <c r="F30" i="15"/>
  <c r="E30" i="15"/>
  <c r="D30" i="15"/>
  <c r="C30" i="15"/>
  <c r="H26" i="15"/>
  <c r="G26" i="15"/>
  <c r="E26" i="15"/>
  <c r="D26" i="15"/>
  <c r="C26" i="15"/>
  <c r="H7" i="15"/>
  <c r="G7" i="15"/>
  <c r="F7" i="15"/>
  <c r="E7" i="15"/>
  <c r="D7" i="15"/>
  <c r="C7" i="15"/>
  <c r="D21" i="1" l="1"/>
  <c r="C21" i="1"/>
</calcChain>
</file>

<file path=xl/sharedStrings.xml><?xml version="1.0" encoding="utf-8"?>
<sst xmlns="http://schemas.openxmlformats.org/spreadsheetml/2006/main" count="313" uniqueCount="236">
  <si>
    <t xml:space="preserve">Ménages bénéficiaires d'aides au logement </t>
  </si>
  <si>
    <t xml:space="preserve">Ensemble de la population </t>
  </si>
  <si>
    <t xml:space="preserve">Ensemble </t>
  </si>
  <si>
    <t>Sexe de la personne de référence</t>
  </si>
  <si>
    <t xml:space="preserve">Âge moyen de la personne de référence </t>
  </si>
  <si>
    <t>Type de ménage</t>
  </si>
  <si>
    <t>Ménage complexe</t>
  </si>
  <si>
    <t>Agriculteurs exploitants</t>
  </si>
  <si>
    <t>Artisans, commerçants, chefs d'entreprise</t>
  </si>
  <si>
    <t>Professions intermediaires</t>
  </si>
  <si>
    <t>Employés</t>
  </si>
  <si>
    <t>Ouvriers</t>
  </si>
  <si>
    <t xml:space="preserve">Statut d'activité de la personne de référence </t>
  </si>
  <si>
    <t>Taux de chômage (personnes de référence)</t>
  </si>
  <si>
    <t xml:space="preserve">Statut d'occupation </t>
  </si>
  <si>
    <t>Autres</t>
  </si>
  <si>
    <t>Type de commune du lieu de résidence</t>
  </si>
  <si>
    <t>Commune rurale</t>
  </si>
  <si>
    <t xml:space="preserve">Unité urbaine de moins de 100 000 habitants </t>
  </si>
  <si>
    <t>Unité urbaine de plus de 100 000 habitants (hors unité urbaine de Paris)</t>
  </si>
  <si>
    <t xml:space="preserve">Unité urbaine de Paris </t>
  </si>
  <si>
    <t xml:space="preserve">Bénéficiaires d'aides au logement </t>
  </si>
  <si>
    <t>&lt; D1</t>
  </si>
  <si>
    <t>[D1;D2[</t>
  </si>
  <si>
    <t>[D2;D3[</t>
  </si>
  <si>
    <t>[D3;D4[</t>
  </si>
  <si>
    <t>[D4;D5[</t>
  </si>
  <si>
    <t>[D5;D6[</t>
  </si>
  <si>
    <t>[D6;D7[</t>
  </si>
  <si>
    <t>[D7;D8[</t>
  </si>
  <si>
    <t>[D8;D9[</t>
  </si>
  <si>
    <t xml:space="preserve"> &gt;D9</t>
  </si>
  <si>
    <t>Taux de pauvreté (en %)</t>
  </si>
  <si>
    <t>Niveau de vie mensuel moyen (en euros)</t>
  </si>
  <si>
    <t>Niveau de vie mensuel médian (en euros)</t>
  </si>
  <si>
    <t>En %</t>
  </si>
  <si>
    <t xml:space="preserve">En % </t>
  </si>
  <si>
    <t>Cadres et professions intellectuelles supérieures</t>
  </si>
  <si>
    <t xml:space="preserve">Taux d'effort brut </t>
  </si>
  <si>
    <t>Taux d'effort net</t>
  </si>
  <si>
    <t>Dépenses brutes</t>
  </si>
  <si>
    <t>Dépenses nettes</t>
  </si>
  <si>
    <t xml:space="preserve">En euros </t>
  </si>
  <si>
    <t xml:space="preserve">Parc social </t>
  </si>
  <si>
    <t xml:space="preserve">Parc privé </t>
  </si>
  <si>
    <t xml:space="preserve">Moins de 30 ans </t>
  </si>
  <si>
    <t xml:space="preserve">De 30 à 39 ans </t>
  </si>
  <si>
    <t xml:space="preserve">De 40 à 49 ans </t>
  </si>
  <si>
    <t xml:space="preserve">De 50 à 59 ans </t>
  </si>
  <si>
    <t>Personne seule</t>
  </si>
  <si>
    <t>Famille monoparentale</t>
  </si>
  <si>
    <t xml:space="preserve">Couple sans enfant </t>
  </si>
  <si>
    <t xml:space="preserve">Couple avec enfant(s) </t>
  </si>
  <si>
    <t>En emploi</t>
  </si>
  <si>
    <t>Chômeur</t>
  </si>
  <si>
    <t>Inactif</t>
  </si>
  <si>
    <t>Propriétaire non accédant</t>
  </si>
  <si>
    <t>Accédant à la propriété</t>
  </si>
  <si>
    <t xml:space="preserve">Femme </t>
  </si>
  <si>
    <t xml:space="preserve">Homme </t>
  </si>
  <si>
    <t>Ensemble des ménages</t>
  </si>
  <si>
    <t>60 ans ou plus</t>
  </si>
  <si>
    <t>Locataire du parc social</t>
  </si>
  <si>
    <t>Locataire du parc privé</t>
  </si>
  <si>
    <t xml:space="preserve">Logement situé dans un quartier prioritaire de la politique de la ville </t>
  </si>
  <si>
    <t xml:space="preserve">  Graphique 1 • Répartition des personnes bénéficiaires d'aides au logement selon les déciles de niveau de vie de l'ensemble de la population</t>
  </si>
  <si>
    <t>Part des modestes non pauvres (en %)</t>
  </si>
  <si>
    <t>Intensité de la pauvreté (en %)</t>
  </si>
  <si>
    <t xml:space="preserve">Locataire du parc social </t>
  </si>
  <si>
    <t xml:space="preserve">Locataire du parc privé </t>
  </si>
  <si>
    <t>D1</t>
  </si>
  <si>
    <t>D2</t>
  </si>
  <si>
    <t>D3</t>
  </si>
  <si>
    <t>D4</t>
  </si>
  <si>
    <t>D5</t>
  </si>
  <si>
    <t>D6</t>
  </si>
  <si>
    <t>D7</t>
  </si>
  <si>
    <t>D8</t>
  </si>
  <si>
    <t>D9</t>
  </si>
  <si>
    <t xml:space="preserve">Montant mensuel moyen des aides au logement (en euros) </t>
  </si>
  <si>
    <t>Moyenne</t>
  </si>
  <si>
    <t>Médiane</t>
  </si>
  <si>
    <t xml:space="preserve">Moyenne </t>
  </si>
  <si>
    <t xml:space="preserve">Catégorie socioprofessionnelle de la personne de référence (pour les personnes de référence actives) </t>
  </si>
  <si>
    <t>D9/D1</t>
  </si>
  <si>
    <t>Ensemble de la population</t>
  </si>
  <si>
    <t>Revenu avant impôt par UC</t>
  </si>
  <si>
    <t xml:space="preserve">Revenu avant impôt par UC, après dépenses de logement </t>
  </si>
  <si>
    <t>Part inférieure à 60 % du revenu médian (en %)</t>
  </si>
  <si>
    <t xml:space="preserve">  Tableau 1 • Caractéristiques des ménages bénéficiaires d'aides au logement</t>
  </si>
  <si>
    <t xml:space="preserve">  Tableau 2 • Niveau de vie et pauvreté des personnes bénéficiaires d'aides au logement </t>
  </si>
  <si>
    <t xml:space="preserve">Ensemble des ménages bénéficiaires  </t>
  </si>
  <si>
    <t xml:space="preserve">Part agrégée dans l’ensemble des revenus disponibles (en %) </t>
  </si>
  <si>
    <t>Tableau 4 • Dépenses mensuelles moyennes nettes et brutes de logement des ménages bénéficiaires d'aides au logement, selon leur statut d'occupation</t>
  </si>
  <si>
    <t>Tableau 5 • Taux d’effort bruts et nets agrégés des ménages bénéficiaires d'aides au logement, selon leur statut d’occupation</t>
  </si>
  <si>
    <t>Moyenne (en euros)</t>
  </si>
  <si>
    <t>Médiane (en euros)</t>
  </si>
  <si>
    <t>Effectif</t>
  </si>
  <si>
    <t>Sexe</t>
  </si>
  <si>
    <t xml:space="preserve">Âge </t>
  </si>
  <si>
    <t>De 18 à 20 ans</t>
  </si>
  <si>
    <t xml:space="preserve">De 21 à 22 ans </t>
  </si>
  <si>
    <t xml:space="preserve">De 23 à 24 ans </t>
  </si>
  <si>
    <t>Cohabitant</t>
  </si>
  <si>
    <t>Semi-cohabitant</t>
  </si>
  <si>
    <t xml:space="preserve">Non-cohabitant </t>
  </si>
  <si>
    <t xml:space="preserve">Type de logement </t>
  </si>
  <si>
    <t xml:space="preserve">Logement ordinaire </t>
  </si>
  <si>
    <t>Communauté</t>
  </si>
  <si>
    <t>Statut d'activité</t>
  </si>
  <si>
    <t xml:space="preserve">En cours d'études </t>
  </si>
  <si>
    <t>Au chômage ou inactif</t>
  </si>
  <si>
    <t>Catégorie socioprofessionnelle du père</t>
  </si>
  <si>
    <t xml:space="preserve">Agriculteurs exploitants, artisans, commerçants, chefs d'entreprises </t>
  </si>
  <si>
    <t>Professions libérales, cadres, professions intellectuelles et artistiques</t>
  </si>
  <si>
    <t xml:space="preserve">Professions intermédiaires, techniciens </t>
  </si>
  <si>
    <t>Employé</t>
  </si>
  <si>
    <t xml:space="preserve">Ouvrier </t>
  </si>
  <si>
    <t>1er quartile</t>
  </si>
  <si>
    <t xml:space="preserve">3e quartile </t>
  </si>
  <si>
    <t>Femme</t>
  </si>
  <si>
    <t>Homme</t>
  </si>
  <si>
    <t xml:space="preserve">Revenus mensuels du père (en euros) </t>
  </si>
  <si>
    <t xml:space="preserve">Ressources mensuelles totales du jeune au moment de l’enquête (en euros)2  </t>
  </si>
  <si>
    <t xml:space="preserve">  Tableau 3 • Montant mensuel moyen des aides au logement et part agrégée de cette prestation dans le revenu disponible des ménages qui en bénéficient </t>
  </si>
  <si>
    <t>Ménages bénéficiaires d'aides au logement</t>
  </si>
  <si>
    <t>Absence d'au moins un élément du confort sanitaire de base</t>
  </si>
  <si>
    <t>Présence du confort sanitaire de base mais sans aucun chauffage</t>
  </si>
  <si>
    <t>Présence du confort sanitaire de base avec chauffage par des appareils indépendants</t>
  </si>
  <si>
    <t>Présence du confort sanitaire de base avec chauffage "central"</t>
  </si>
  <si>
    <t>Tableau 7 • Confort sanitaire de base et présence d'un chauffage</t>
  </si>
  <si>
    <t>Tableau 8 • Part des ménages confrontés aux difficultés de la composante logement de l'indicateur de pauvreté en conditions de vie</t>
  </si>
  <si>
    <t>Graphique 2 • Distribution des taux d'effort nets des ménages locataires et bénéficiaires d'aides au logement</t>
  </si>
  <si>
    <t>Surpeuplement</t>
  </si>
  <si>
    <t>Logement jugé trop petit</t>
  </si>
  <si>
    <t>Pas de salle de bains à l'intérieur du logement</t>
  </si>
  <si>
    <t>Pas de toilettes à l'intérieur du logement</t>
  </si>
  <si>
    <t>Pas d'eau chaude</t>
  </si>
  <si>
    <t>Pas de système de chauffage</t>
  </si>
  <si>
    <t>Logement trop difficile ou trop coûteux à bien chauffer</t>
  </si>
  <si>
    <t>Toit percé, humidité</t>
  </si>
  <si>
    <t>Logement jugé bruyant</t>
  </si>
  <si>
    <t>Tableau 9 • Part des ménages selon le nombre de difficultés de l'indicateur synthétique de défaut de qualité du logement</t>
  </si>
  <si>
    <t>Part des ménages confrontés à au moins une difficulté</t>
  </si>
  <si>
    <t>Part des ménages confrontés à au moins trois difficultés</t>
  </si>
  <si>
    <t>Remontées fréquentes d’odeur dans le logement</t>
  </si>
  <si>
    <t>Problèmes d’évacuation d’eau au cours des trois derniers mois</t>
  </si>
  <si>
    <t>Installation insuffisante de chauffage</t>
  </si>
  <si>
    <t>Infiltrations ou inondations dues à un problème d’étanchéité ou d’isolation</t>
  </si>
  <si>
    <t>Infiltrations ou inondations dues à une fuite d’eau dans la plomberie du logement</t>
  </si>
  <si>
    <t>Panne durable de l’installation de chauffage</t>
  </si>
  <si>
    <t>Fils électriques dégradés</t>
  </si>
  <si>
    <t>Façade principale très dégradée avec des fissures profondes</t>
  </si>
  <si>
    <t>Pas de prise de terre dans le logement</t>
  </si>
  <si>
    <t>Le logement a fait l’objet d’un signalement portant sur son caractère insalubre, dangereux…</t>
  </si>
  <si>
    <t>Manque d’installation sanitaire (salle de bain)</t>
  </si>
  <si>
    <t>Pas d’installation pour faire la cuisine</t>
  </si>
  <si>
    <t>Pas de WC</t>
  </si>
  <si>
    <t>Aucun moyen de chauffage</t>
  </si>
  <si>
    <t>Construction provisoire ou habitation de fortune</t>
  </si>
  <si>
    <t>Logement sans eau courante</t>
  </si>
  <si>
    <t>Graphique 3 • Part des ménages confrontés aux 16 difficultés composant l'indicateur de défaut de qualité du logement</t>
  </si>
  <si>
    <t>Tableau 10 • Part des ménages pauvres en conditions de vie, selon leur statut d'occupation</t>
  </si>
  <si>
    <t>Part des ménages pauvres en conditions de vie</t>
  </si>
  <si>
    <t>Ensemble (*)</t>
  </si>
  <si>
    <t>(*) : Y compris les autres statuts d'occupation du logement.</t>
  </si>
  <si>
    <t>Tableau 11 • Part des ménages pauvres en conditions de vie, selon leur statut d'occupation</t>
  </si>
  <si>
    <t>De manger de la viande, du poulet ou du poisson (ou l’équivalent végétarien) tous les deux jours </t>
  </si>
  <si>
    <t xml:space="preserve">De posséder deux paires de bonnes chaussures </t>
  </si>
  <si>
    <t>De remplacer des meubles hors d’usage </t>
  </si>
  <si>
    <t>De maintenir votre logement à bonne température </t>
  </si>
  <si>
    <t>De recevoir des parents ou des amis, pour boire un verre ou pour un repas (au moins une fois par mois) </t>
  </si>
  <si>
    <t>D’offrir des cadeaux à la famille ou aux amis une fois par an au moins </t>
  </si>
  <si>
    <t>De vous payer une semaine de vacances en dehors de chez vous une fois par an </t>
  </si>
  <si>
    <t>Part ayant au moins quatre restrictions de consommation parmi les neuf</t>
  </si>
  <si>
    <t>Encadré 4 - Tableau • Caractéristiques des jeunes de 18 à 24 ans bénéficiaires d'aides au logement</t>
  </si>
  <si>
    <t>Vous ne pouvez pas y arriver sans faire de dettes</t>
  </si>
  <si>
    <t>Vous y arrivez difficilement</t>
  </si>
  <si>
    <t>Ça va</t>
  </si>
  <si>
    <t>Vous êtes plutôt à l'aise</t>
  </si>
  <si>
    <t>Vous êtes vraiment à l'aise</t>
  </si>
  <si>
    <t>D’acheter des vêtements neufs (et non pas d’occasion) </t>
  </si>
  <si>
    <t>Tableau 12 • Retard de paiement des ménages (réponse positive à la question "Au cours des 12 deniers mois, avez-vous été, à cause de problèmes d'argent, dans l'impossibilité de payer à temps ?")</t>
  </si>
  <si>
    <t>Des factures d'électricité, d'eau, de gaz, de téléphone</t>
  </si>
  <si>
    <t>Des versements d'impôts (impôt sur le revenu, impôts locaux)</t>
  </si>
  <si>
    <t>Des loyers liés à votre résidence principale (*)</t>
  </si>
  <si>
    <t>Au moins un retard de paiement parmi les trois précédant</t>
  </si>
  <si>
    <t>(*) : Cette modalité concerné les ménages locataires et sous-locataires uniquement, soit 84 % des ménages bénéficiaires d'aides au logement et 35 % de l'ensemble des ménages.</t>
  </si>
  <si>
    <t>Tableau 13 • Situation financière des ménages (réponse à la question "Actuellement, diriez-vous plutôt que financièrement ?")</t>
  </si>
  <si>
    <t>C'est juste, il faut faire attention</t>
  </si>
  <si>
    <r>
      <rPr>
        <b/>
        <sz val="8"/>
        <rFont val="Arial"/>
        <family val="2"/>
      </rPr>
      <t>Lecture</t>
    </r>
    <r>
      <rPr>
        <sz val="8"/>
        <rFont val="Arial"/>
        <family val="2"/>
      </rPr>
      <t xml:space="preserve"> </t>
    </r>
    <r>
      <rPr>
        <b/>
        <sz val="8"/>
        <rFont val="Arial"/>
        <family val="2"/>
      </rPr>
      <t>&gt;</t>
    </r>
    <r>
      <rPr>
        <sz val="8"/>
        <rFont val="Arial"/>
        <family val="2"/>
      </rPr>
      <t xml:space="preserve"> En 2015, en France métropolitaine, 49 % des ménages bénéficiaires d'aides au logement sont locataires dans le parc social. Cette part est de 16 % dans l'ensemble des ménages. 
</t>
    </r>
    <r>
      <rPr>
        <b/>
        <sz val="8"/>
        <rFont val="Arial"/>
        <family val="2"/>
      </rPr>
      <t>Champ</t>
    </r>
    <r>
      <rPr>
        <sz val="8"/>
        <rFont val="Arial"/>
        <family val="2"/>
      </rPr>
      <t xml:space="preserve"> </t>
    </r>
    <r>
      <rPr>
        <b/>
        <sz val="8"/>
        <rFont val="Arial"/>
        <family val="2"/>
      </rPr>
      <t>&gt;</t>
    </r>
    <r>
      <rPr>
        <sz val="8"/>
        <rFont val="Arial"/>
        <family val="2"/>
      </rPr>
      <t xml:space="preserve"> France métropolitaine, ménages vivant dans un logement ordinaire dont le revenu déclaré au fisc est positif ou nul et dont la personne de référence n'est pas étudiante. 
</t>
    </r>
    <r>
      <rPr>
        <b/>
        <sz val="8"/>
        <rFont val="Arial"/>
        <family val="2"/>
      </rPr>
      <t>Sources</t>
    </r>
    <r>
      <rPr>
        <sz val="8"/>
        <rFont val="Arial"/>
        <family val="2"/>
      </rPr>
      <t xml:space="preserve"> </t>
    </r>
    <r>
      <rPr>
        <b/>
        <sz val="8"/>
        <rFont val="Arial"/>
        <family val="2"/>
      </rPr>
      <t>&gt;</t>
    </r>
    <r>
      <rPr>
        <sz val="8"/>
        <rFont val="Arial"/>
        <family val="2"/>
      </rPr>
      <t xml:space="preserve"> Insee-DGFiP-CNAF-CNAV-CCMSA, enquête Revenus fiscaux et sociaux 2015 ; Insee, enquête Logement 2013, pour le statut d’occupation du logement.
</t>
    </r>
  </si>
  <si>
    <r>
      <t>Situation résidentielle du jeune vis-à-vis de ses parents</t>
    </r>
    <r>
      <rPr>
        <b/>
        <vertAlign val="superscript"/>
        <sz val="8"/>
        <rFont val="Arial"/>
        <family val="2"/>
      </rPr>
      <t>1</t>
    </r>
  </si>
  <si>
    <r>
      <rPr>
        <b/>
        <sz val="8"/>
        <rFont val="Arial"/>
        <family val="2"/>
      </rPr>
      <t>1.</t>
    </r>
    <r>
      <rPr>
        <sz val="8"/>
        <rFont val="Arial"/>
        <family val="2"/>
      </rPr>
      <t xml:space="preserve"> Dans cette étude, un jeune est cohabitant lorsqu’il réside systématiquement avec au moins un de ses parents, quel que soit son nombre de logement(s). S’il réside dans un logement avec au moins un de ses parents et dans un autre logement sans aucun de ses parents, il est semi-cohabitant. Enfin, s’il réside systématiquement sans aucun de ses parents, qu’il ait un ou plusieurs logement(s), il est non-cohabitant.
</t>
    </r>
    <r>
      <rPr>
        <b/>
        <sz val="8"/>
        <rFont val="Arial"/>
        <family val="2"/>
      </rPr>
      <t>2.</t>
    </r>
    <r>
      <rPr>
        <sz val="8"/>
        <rFont val="Arial"/>
        <family val="2"/>
      </rPr>
      <t xml:space="preserve"> Les ressources mensuelles du jeune sont appréciées moment de l’enquête pour les revenus du travail et les revenus sociaux. Il s’agit en revanche d’un montant mensuel régulier pour l’aide financière des parents.
</t>
    </r>
    <r>
      <rPr>
        <b/>
        <sz val="8"/>
        <rFont val="Arial"/>
        <family val="2"/>
      </rPr>
      <t>Lecture &gt;</t>
    </r>
    <r>
      <rPr>
        <sz val="8"/>
        <rFont val="Arial"/>
        <family val="2"/>
      </rPr>
      <t xml:space="preserve"> 92 % des personnes âgées de 18 à 24 ans bénéficiaires d’aides au logement vivent en logement ordinaire. Cette part est de 95 % parmi l’ensemble des jeunes de cette tranche d’âge.
</t>
    </r>
    <r>
      <rPr>
        <b/>
        <sz val="8"/>
        <rFont val="Arial"/>
        <family val="2"/>
      </rPr>
      <t>Champ &gt;</t>
    </r>
    <r>
      <rPr>
        <sz val="8"/>
        <rFont val="Arial"/>
        <family val="2"/>
      </rPr>
      <t xml:space="preserve"> Personnes âgées de 18 à 24 ans résidant en France (hors Mayotte).
</t>
    </r>
    <r>
      <rPr>
        <b/>
        <sz val="8"/>
        <rFont val="Arial"/>
        <family val="2"/>
      </rPr>
      <t xml:space="preserve">Sources &gt; </t>
    </r>
    <r>
      <rPr>
        <sz val="8"/>
        <rFont val="Arial"/>
        <family val="2"/>
      </rPr>
      <t xml:space="preserve">Drees-Insee, Enquête nationale sur les ressources des jeunes 2014.
</t>
    </r>
  </si>
  <si>
    <r>
      <rPr>
        <b/>
        <sz val="8"/>
        <rFont val="Arial"/>
        <family val="2"/>
      </rPr>
      <t>Lecture &gt;</t>
    </r>
    <r>
      <rPr>
        <sz val="8"/>
        <rFont val="Arial"/>
        <family val="2"/>
      </rPr>
      <t xml:space="preserve"> En 2016, en France métropolitaine, 26 % des ménages bénéficiaires d'aides au logement déclarent y arriver difficilement concernant leur situation financière. Cette part est de 14 % dans l'ensemble des ménages.</t>
    </r>
  </si>
  <si>
    <r>
      <rPr>
        <b/>
        <sz val="8"/>
        <rFont val="Arial"/>
        <family val="2"/>
      </rPr>
      <t>Champ &gt;</t>
    </r>
    <r>
      <rPr>
        <sz val="8"/>
        <rFont val="Arial"/>
        <family val="2"/>
      </rPr>
      <t xml:space="preserve"> France métropolitaine, ménages vivant dans un logement ordinaire.</t>
    </r>
  </si>
  <si>
    <r>
      <rPr>
        <b/>
        <sz val="8"/>
        <rFont val="Arial"/>
        <family val="2"/>
      </rPr>
      <t>Source &gt;</t>
    </r>
    <r>
      <rPr>
        <sz val="8"/>
        <rFont val="Arial"/>
        <family val="2"/>
      </rPr>
      <t xml:space="preserve"> Insee, enquête Statistiques sur les ressources et les conditions de vie 2016.</t>
    </r>
  </si>
  <si>
    <r>
      <rPr>
        <b/>
        <sz val="8"/>
        <rFont val="Arial"/>
        <family val="2"/>
      </rPr>
      <t>Lecture &gt;</t>
    </r>
    <r>
      <rPr>
        <sz val="8"/>
        <rFont val="Arial"/>
        <family val="2"/>
      </rPr>
      <t xml:space="preserve"> En 2016, en France métropolitaine, 5 % des ménages bénéficiaires d'aides au logement ont eu un retard de paiement concernant leurs impôts. Cette part est de 3 % dans l'ensemble des ménages.</t>
    </r>
  </si>
  <si>
    <r>
      <rPr>
        <b/>
        <sz val="8"/>
        <rFont val="Arial"/>
        <family val="2"/>
      </rPr>
      <t>Lecture &gt;</t>
    </r>
    <r>
      <rPr>
        <sz val="8"/>
        <rFont val="Arial"/>
        <family val="2"/>
      </rPr>
      <t xml:space="preserve"> En 2016, en France métropolitaine, 11 % des ménages bénéficiaires d'aides au logement déclarent ne pas pouvoir maintenir leur logement à bonne température, faute de moyens financiers. Cette part est de 6 % dans l'ensemble des ménages.</t>
    </r>
  </si>
  <si>
    <r>
      <rPr>
        <b/>
        <sz val="8"/>
        <rFont val="Arial"/>
        <family val="2"/>
      </rPr>
      <t>Lecture &gt;</t>
    </r>
    <r>
      <rPr>
        <sz val="8"/>
        <rFont val="Arial"/>
        <family val="2"/>
      </rPr>
      <t xml:space="preserve"> En 2016, en France métropolitaine, 15 % des ménages bénéficiaires d'aides au logement, propriétaires de leur logement ou accédants à la propriété sont pauvres en conditions de vie.</t>
    </r>
  </si>
  <si>
    <r>
      <rPr>
        <b/>
        <sz val="8"/>
        <rFont val="Arial"/>
        <family val="2"/>
      </rPr>
      <t>Lecture &gt;</t>
    </r>
    <r>
      <rPr>
        <sz val="8"/>
        <rFont val="Arial"/>
        <family val="2"/>
      </rPr>
      <t xml:space="preserve"> En 2013, en France métropolitaine, 10,4 % des ménages bénéficiaires d'aides au logement ont des remontées d'odeur fréquentes dans leur logement. Cette part est de 4,8 % dans l'ensemble des ménages.</t>
    </r>
  </si>
  <si>
    <r>
      <rPr>
        <b/>
        <sz val="8"/>
        <rFont val="Arial"/>
        <family val="2"/>
      </rPr>
      <t>Champ &gt;</t>
    </r>
    <r>
      <rPr>
        <sz val="8"/>
        <rFont val="Arial"/>
        <family val="2"/>
      </rPr>
      <t xml:space="preserve"> France métropolitaine, ménages dont le revenu déclaré au fisc est positif ou non et dont la personne de référence n'est pas étudiante.</t>
    </r>
  </si>
  <si>
    <r>
      <rPr>
        <b/>
        <sz val="8"/>
        <rFont val="Arial"/>
        <family val="2"/>
      </rPr>
      <t>Source &gt;</t>
    </r>
    <r>
      <rPr>
        <sz val="8"/>
        <rFont val="Arial"/>
        <family val="2"/>
      </rPr>
      <t xml:space="preserve"> Insee, enquête Logement 2013.</t>
    </r>
  </si>
  <si>
    <r>
      <rPr>
        <b/>
        <sz val="8"/>
        <rFont val="Arial"/>
        <family val="2"/>
      </rPr>
      <t>Lecture &gt;</t>
    </r>
    <r>
      <rPr>
        <sz val="8"/>
        <rFont val="Arial"/>
        <family val="2"/>
      </rPr>
      <t xml:space="preserve"> En 2013, en France métropolitaine, 38,1 % des ménages bénéficiaires d'aides au logement sont confrontés à au moins une difficulté de l'indicateur synthétique de défaut de qualité du logement. Cette part est de 23,5 % dans l'ensemble des ménages.</t>
    </r>
  </si>
  <si>
    <r>
      <rPr>
        <b/>
        <sz val="8"/>
        <rFont val="Arial"/>
        <family val="2"/>
      </rPr>
      <t>Note &gt;</t>
    </r>
    <r>
      <rPr>
        <sz val="8"/>
        <rFont val="Arial"/>
        <family val="2"/>
      </rPr>
      <t xml:space="preserve"> L'absence de système de chauffage correspond ici à la réponse "Pas de chauffage central ou électrique" à la question "Votre logement présente-t-il les défauts suivants ?". Dans les autres figures, la présence de chauffage provient du croisement de la réponse des enquêtés à quatre questions.</t>
    </r>
  </si>
  <si>
    <r>
      <rPr>
        <b/>
        <sz val="8"/>
        <rFont val="Arial"/>
        <family val="2"/>
      </rPr>
      <t>Lecture &gt;</t>
    </r>
    <r>
      <rPr>
        <sz val="8"/>
        <rFont val="Arial"/>
        <family val="2"/>
      </rPr>
      <t xml:space="preserve"> En 2013, en France métropolitaine, 26,3 % des ménages bénéficiaires d'aides au logement vivent en situation de surpeuplement. Cette part est de 8,2 % dans l'ensemble des ménages.</t>
    </r>
  </si>
  <si>
    <r>
      <rPr>
        <b/>
        <sz val="8"/>
        <rFont val="Arial"/>
        <family val="2"/>
      </rPr>
      <t>Note &gt;</t>
    </r>
    <r>
      <rPr>
        <sz val="8"/>
        <rFont val="Arial"/>
        <family val="2"/>
      </rPr>
      <t xml:space="preserve"> On entend par chauffage central les chauffages mixte, urbain, individuel électrique ou par chaudière (individuelle ou collective). Les appareils de chauffage indépendants (radiateurs, poêles, cheminées ou autres) ne sont pas considérés comme du chauffage central. Le chauffage central est supposé apporter un meilleur confort que les appareils de chauffage indépendants. Le confort sanitaire de base regroupe la présence d'eau courante, de WC intérieurs, d'une installation sanitaire avec une douche ou une baignoire.</t>
    </r>
  </si>
  <si>
    <r>
      <rPr>
        <b/>
        <sz val="8"/>
        <rFont val="Arial"/>
        <family val="2"/>
      </rPr>
      <t>Lecture &gt;</t>
    </r>
    <r>
      <rPr>
        <sz val="8"/>
        <rFont val="Arial"/>
        <family val="2"/>
      </rPr>
      <t xml:space="preserve"> En 2013, en France métropolitaine, 0,8 % des ménages bénéficiaires d'aides au logement ne disposent pas de l'ensemble du confort sanitaire de base. Cette part est de 0,7 % dans l'ensemble des ménages.</t>
    </r>
  </si>
  <si>
    <r>
      <t xml:space="preserve">UC : unité de consommation. 
</t>
    </r>
    <r>
      <rPr>
        <b/>
        <sz val="8"/>
        <rFont val="Arial"/>
        <family val="2"/>
      </rPr>
      <t xml:space="preserve">Note &gt; </t>
    </r>
    <r>
      <rPr>
        <sz val="8"/>
        <rFont val="Arial"/>
        <family val="2"/>
      </rPr>
      <t xml:space="preserve">Les aides au logement sont, dans ce tableau, incluses dans les revenus. Les dépenses déduites du revenu sont les dépenses brutes.
</t>
    </r>
    <r>
      <rPr>
        <b/>
        <sz val="8"/>
        <rFont val="Arial"/>
        <family val="2"/>
      </rPr>
      <t>Lecture &gt;</t>
    </r>
    <r>
      <rPr>
        <sz val="8"/>
        <rFont val="Arial"/>
        <family val="2"/>
      </rPr>
      <t xml:space="preserve"> Une personne bénéficiaire d'aides au logement a en moyenne un revenu mensuel après dépenses de logement égal à 690 euros par unité de consommation. Ce montant vaut 1 690 euros pour l'ensemble de la population. 
</t>
    </r>
    <r>
      <rPr>
        <b/>
        <sz val="8"/>
        <rFont val="Arial"/>
        <family val="2"/>
      </rPr>
      <t xml:space="preserve">Champ &gt; </t>
    </r>
    <r>
      <rPr>
        <sz val="8"/>
        <rFont val="Arial"/>
        <family val="2"/>
      </rPr>
      <t xml:space="preserve">France métropolitaine, personnes appartenant à un ménage vivant dans un logement ordinaire, dont le revenu déclaré au fisc est positif ou nul et dont la personne de référence n'est pas étudiante. 
</t>
    </r>
    <r>
      <rPr>
        <b/>
        <sz val="8"/>
        <rFont val="Arial"/>
        <family val="2"/>
      </rPr>
      <t>Source &gt;</t>
    </r>
    <r>
      <rPr>
        <sz val="8"/>
        <rFont val="Arial"/>
        <family val="2"/>
      </rPr>
      <t xml:space="preserve"> Insee, enquête Logement 2013.
</t>
    </r>
  </si>
  <si>
    <r>
      <rPr>
        <b/>
        <sz val="8"/>
        <rFont val="Arial"/>
        <family val="2"/>
      </rPr>
      <t>Note &gt;</t>
    </r>
    <r>
      <rPr>
        <sz val="8"/>
        <rFont val="Arial"/>
        <family val="2"/>
      </rPr>
      <t xml:space="preserve"> Tous les statuts d’occupation du logement sont pris en compte dans la colonne « Ensemble », pas seulement les locataires. Le taux d’effort est défini comme le rapport des dépenses de logement sur les revenus disponibles (hors aides au logement).
</t>
    </r>
    <r>
      <rPr>
        <b/>
        <sz val="8"/>
        <rFont val="Arial"/>
        <family val="2"/>
      </rPr>
      <t>Lecture &gt;</t>
    </r>
    <r>
      <rPr>
        <sz val="8"/>
        <rFont val="Arial"/>
        <family val="2"/>
      </rPr>
      <t xml:space="preserve"> En 2013, les ménages locataires du parc social et bénéficiaires d'aides au logement ont un taux d’effort brut agrégé de 39 % contre 30 % pour l’ensemble des ménages locataires du parc social. 
</t>
    </r>
    <r>
      <rPr>
        <b/>
        <sz val="8"/>
        <rFont val="Arial"/>
        <family val="2"/>
      </rPr>
      <t xml:space="preserve">Champ &gt; </t>
    </r>
    <r>
      <rPr>
        <sz val="8"/>
        <rFont val="Arial"/>
        <family val="2"/>
      </rPr>
      <t xml:space="preserve">France métropolitaine, ménages vivant dans un logement ordinaire dont le revenu déclaré au fisc est positif ou nul et dont la personne de référence n'est pas étudiante. 
</t>
    </r>
    <r>
      <rPr>
        <b/>
        <sz val="8"/>
        <rFont val="Arial"/>
        <family val="2"/>
      </rPr>
      <t xml:space="preserve">Source &gt; </t>
    </r>
    <r>
      <rPr>
        <sz val="8"/>
        <rFont val="Arial"/>
        <family val="2"/>
      </rPr>
      <t xml:space="preserve">Insee, enquête Logement 2013.
</t>
    </r>
  </si>
  <si>
    <r>
      <rPr>
        <b/>
        <sz val="8"/>
        <rFont val="Arial"/>
        <family val="2"/>
      </rPr>
      <t>Note &gt;</t>
    </r>
    <r>
      <rPr>
        <sz val="8"/>
        <rFont val="Arial"/>
        <family val="2"/>
      </rPr>
      <t xml:space="preserve"> Tous les statuts d’occupation du logement sont pris en compte dans la colonne « Ensemble », pas seulement les locataires.
</t>
    </r>
    <r>
      <rPr>
        <b/>
        <sz val="8"/>
        <rFont val="Arial"/>
        <family val="2"/>
      </rPr>
      <t xml:space="preserve">Lecture &gt; </t>
    </r>
    <r>
      <rPr>
        <sz val="8"/>
        <rFont val="Arial"/>
        <family val="2"/>
      </rPr>
      <t xml:space="preserve">En 2013, les ménages locataires du parc social et bénéficiaires d'aides au logement ont une dépense mensuelle moyenne nette en logement (c’est-à-dire après déduction des aides au logement) de 340 euros. Pour l’ensemble des ménages locataires du parc social, cette dépense nette est de 480 euros.
</t>
    </r>
    <r>
      <rPr>
        <b/>
        <sz val="8"/>
        <rFont val="Arial"/>
        <family val="2"/>
      </rPr>
      <t>Champ &gt;</t>
    </r>
    <r>
      <rPr>
        <sz val="8"/>
        <rFont val="Arial"/>
        <family val="2"/>
      </rPr>
      <t xml:space="preserve"> France métropolitaine, ménages vivant dans un logement ordinaire dont le revenu déclaré au fisc est positif ou nul et dont la personne de référence n'est pas étudiante. 
</t>
    </r>
    <r>
      <rPr>
        <b/>
        <sz val="8"/>
        <rFont val="Arial"/>
        <family val="2"/>
      </rPr>
      <t>Source &gt;</t>
    </r>
    <r>
      <rPr>
        <sz val="8"/>
        <rFont val="Arial"/>
        <family val="2"/>
      </rPr>
      <t xml:space="preserve"> Insee, enquête Logement 2013.
</t>
    </r>
  </si>
  <si>
    <r>
      <rPr>
        <b/>
        <sz val="8"/>
        <rFont val="Arial"/>
        <family val="2"/>
      </rPr>
      <t>Lecture &gt;</t>
    </r>
    <r>
      <rPr>
        <sz val="8"/>
        <rFont val="Arial"/>
        <family val="2"/>
      </rPr>
      <t xml:space="preserve"> Le taux de pauvreté des bénéficiaires d'aides au logement est de 40 %. 
</t>
    </r>
    <r>
      <rPr>
        <b/>
        <sz val="8"/>
        <rFont val="Arial"/>
        <family val="2"/>
      </rPr>
      <t>Champ &gt;</t>
    </r>
    <r>
      <rPr>
        <sz val="8"/>
        <rFont val="Arial"/>
        <family val="2"/>
      </rPr>
      <t xml:space="preserve"> France métropolitaine, personnes appartenant à un ménage vivant dans un logement ordinaire, dont le revenu déclaré au fisc est positif ou nul et dont la personne de référence n'est pas étudiante.
</t>
    </r>
    <r>
      <rPr>
        <b/>
        <sz val="8"/>
        <rFont val="Arial"/>
        <family val="2"/>
      </rPr>
      <t xml:space="preserve">Sources &gt; </t>
    </r>
    <r>
      <rPr>
        <sz val="8"/>
        <rFont val="Arial"/>
        <family val="2"/>
      </rPr>
      <t>Insee-DGFiP-CNAF-CNAV-CCMSA, enquête Revenus fiscaux et sociaux 2015.</t>
    </r>
    <r>
      <rPr>
        <b/>
        <sz val="8"/>
        <rFont val="Arial"/>
        <family val="2"/>
      </rPr>
      <t xml:space="preserve">
</t>
    </r>
  </si>
  <si>
    <r>
      <rPr>
        <b/>
        <sz val="8"/>
        <rFont val="Arial"/>
        <family val="2"/>
      </rPr>
      <t>Lecture &gt;</t>
    </r>
    <r>
      <rPr>
        <sz val="8"/>
        <rFont val="Arial"/>
        <family val="2"/>
      </rPr>
      <t xml:space="preserve"> En 2015, 29 % des bénéficiaires d'aides au logement font partie des 10 % des personnes les plus pauvres. 
</t>
    </r>
    <r>
      <rPr>
        <b/>
        <sz val="8"/>
        <rFont val="Arial"/>
        <family val="2"/>
      </rPr>
      <t>Champ &gt;</t>
    </r>
    <r>
      <rPr>
        <sz val="8"/>
        <rFont val="Arial"/>
        <family val="2"/>
      </rPr>
      <t xml:space="preserve"> France métropolitaine, personnes appartenant à un ménage bénéficiaire d’aides au logement,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Insee-DGFiP-CNAF-CNAV-CCMSA, enquête Revenus fiscaux et sociaux 2015.</t>
    </r>
    <r>
      <rPr>
        <b/>
        <sz val="8"/>
        <rFont val="Arial"/>
        <family val="2"/>
      </rPr>
      <t xml:space="preserve">
</t>
    </r>
    <r>
      <rPr>
        <sz val="8"/>
        <rFont val="Arial"/>
        <family val="2"/>
      </rPr>
      <t xml:space="preserve">
</t>
    </r>
  </si>
  <si>
    <r>
      <rPr>
        <b/>
        <sz val="8"/>
        <rFont val="Arial"/>
        <family val="2"/>
      </rPr>
      <t>Note &gt;</t>
    </r>
    <r>
      <rPr>
        <sz val="8"/>
        <rFont val="Arial"/>
        <family val="2"/>
      </rPr>
      <t xml:space="preserve"> « Dx » est le x-ième décile de la distribution.
</t>
    </r>
    <r>
      <rPr>
        <b/>
        <sz val="8"/>
        <rFont val="Arial"/>
        <family val="2"/>
      </rPr>
      <t>Lecture &gt;</t>
    </r>
    <r>
      <rPr>
        <sz val="8"/>
        <rFont val="Arial"/>
        <family val="2"/>
      </rPr>
      <t xml:space="preserve"> La moitié des ménages (correspondant au 5e décile, soit D5) bénéficiaires d'aides au logement qui sont locataires du parc social ont un taux d'effort net 
supérieur à 24 %. 
</t>
    </r>
    <r>
      <rPr>
        <b/>
        <sz val="8"/>
        <rFont val="Arial"/>
        <family val="2"/>
      </rPr>
      <t>Champ &gt;</t>
    </r>
    <r>
      <rPr>
        <sz val="8"/>
        <rFont val="Arial"/>
        <family val="2"/>
      </rPr>
      <t xml:space="preserve"> France métropolitaine, ménages locataires et bénéficiaires d’aides au logement, vivant dans un logement ordinaire, dont le revenu déclaré au fisc est positif ou nul et dont la personne de référence n'est pas étudiante.
</t>
    </r>
    <r>
      <rPr>
        <b/>
        <sz val="8"/>
        <rFont val="Arial"/>
        <family val="2"/>
      </rPr>
      <t>Source &gt;</t>
    </r>
    <r>
      <rPr>
        <sz val="8"/>
        <rFont val="Arial"/>
        <family val="2"/>
      </rPr>
      <t xml:space="preserve"> Insee, enquête Logement 2013.
</t>
    </r>
  </si>
  <si>
    <t>Ménages bénéficiaires 
d'aides au logement</t>
  </si>
  <si>
    <t>Propriétaires et accédants
 à la propriété</t>
  </si>
  <si>
    <t>Propriétaires et accédants 
à la propriété</t>
  </si>
  <si>
    <t>Locataires 
ou sous-locataires</t>
  </si>
  <si>
    <t>De faire face par vos propres moyens à une dépense nécessaire non prévue d’un montant de 1 000 €</t>
  </si>
  <si>
    <t xml:space="preserve">Jeunes de 18 
à 24 ans bénéficiaires d'aides au logement </t>
  </si>
  <si>
    <t xml:space="preserve">Jeunes de 18 
à 24 ans non-cohabitants et bénéficiaires d'aides au logement </t>
  </si>
  <si>
    <t xml:space="preserve">Jeunes de 18 
à 24 ans non-cohabitants et non bénéficiaires d'aides au logement </t>
  </si>
  <si>
    <t xml:space="preserve">Jeunes de 18 
à 24 ans semi-cohabitants et non bénéficiaires d'aides au logement </t>
  </si>
  <si>
    <t xml:space="preserve">Jeunes de 18 
à 24 ans semi-cohabitants et bénéficiaires d'aides au logement </t>
  </si>
  <si>
    <t xml:space="preserve">Ensemble des jeunes de 18 
à 24 ans </t>
  </si>
  <si>
    <t>Les bénéficiaires d'aides au logement : profils et conditions de vie</t>
  </si>
  <si>
    <t>Tableau 1 • Caractéristiques des ménages bénéficiaires d'aides au logement</t>
  </si>
  <si>
    <t>Graphique 1 • Répartition des personnes bénéficiaires d'aides au logement selon les déciles de niveau de vie de l'ensemble de la population</t>
  </si>
  <si>
    <t xml:space="preserve">Tableau 2 • Niveau de vie et pauvreté des personnes bénéficiaires d'aides au logement </t>
  </si>
  <si>
    <t xml:space="preserve">Tableau 3 • Montant mensuel moyen des aides au logement et part agrégée de cette prestation dans le revenu disponible des ménages qui en bénéficient </t>
  </si>
  <si>
    <t xml:space="preserve">Tableau 6 • Caractéristiques des revenus mensuels par UC avant et après déduction des dépenses de logement </t>
  </si>
  <si>
    <t>Part des ménages confrontés 
à au moins trois de ces difficultés</t>
  </si>
  <si>
    <t>Dossiers de la DREES n° 42, Octobre 2019</t>
  </si>
  <si>
    <r>
      <t>Ménages pauvres</t>
    </r>
    <r>
      <rPr>
        <b/>
        <vertAlign val="superscript"/>
        <sz val="8"/>
        <rFont val="Arial"/>
        <family val="2"/>
      </rPr>
      <t>1</t>
    </r>
  </si>
  <si>
    <r>
      <t>Ménages modestes non pauvres</t>
    </r>
    <r>
      <rPr>
        <b/>
        <vertAlign val="superscript"/>
        <sz val="8"/>
        <rFont val="Arial"/>
        <family val="2"/>
      </rPr>
      <t>2</t>
    </r>
  </si>
  <si>
    <r>
      <t>Ménages plus aisés</t>
    </r>
    <r>
      <rPr>
        <b/>
        <vertAlign val="superscript"/>
        <sz val="8"/>
        <rFont val="Arial"/>
        <family val="2"/>
      </rPr>
      <t>3</t>
    </r>
  </si>
  <si>
    <r>
      <t>1 à 3 : voir encadré 3.</t>
    </r>
    <r>
      <rPr>
        <b/>
        <sz val="8"/>
        <rFont val="Arial"/>
        <family val="2"/>
      </rPr>
      <t xml:space="preserve">
Lecture &gt;</t>
    </r>
    <r>
      <rPr>
        <sz val="8"/>
        <rFont val="Arial"/>
        <family val="2"/>
      </rPr>
      <t xml:space="preserve"> Les ménages bénéficiaires d'aides au logement qui ont un niveau de vie inférieur au seuil de pauvreté perçoivent en moyenne 260 euros mensuels d'aides au logement. Le total des aides au logement versées aux ménages pauvres bénéficiaires représente 21 % du total de leur revenu disponible.
</t>
    </r>
    <r>
      <rPr>
        <b/>
        <sz val="8"/>
        <rFont val="Arial"/>
        <family val="2"/>
      </rPr>
      <t>Champ &gt;</t>
    </r>
    <r>
      <rPr>
        <sz val="8"/>
        <rFont val="Arial"/>
        <family val="2"/>
      </rPr>
      <t xml:space="preserve"> France métropolitaine, ménages bénéficiaires d’aides au logement,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Insee-DGFiP-CNAF-CNAV-CCMSA, enquête Revenus fiscaux et sociaux 2015.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</si>
</sst>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8"/>
      <color theme="1"/>
      <name val="Arial"/>
      <family val="2"/>
    </font>
    <font>
      <sz val="8"/>
      <name val="Arial"/>
      <family val="2"/>
    </font>
    <font>
      <b/>
      <sz val="8"/>
      <name val="Arial"/>
      <family val="2"/>
    </font>
    <font>
      <b/>
      <vertAlign val="superscript"/>
      <sz val="8"/>
      <name val="Arial"/>
      <family val="2"/>
    </font>
    <font>
      <i/>
      <sz val="8"/>
      <name val="Arial"/>
      <family val="2"/>
    </font>
    <font>
      <u/>
      <sz val="11"/>
      <color theme="10"/>
      <name val="Calibri"/>
      <family val="2"/>
      <scheme val="minor"/>
    </font>
    <font>
      <u/>
      <sz val="8"/>
      <color theme="10"/>
      <name val="Arial"/>
      <family val="2"/>
    </font>
    <font>
      <b/>
      <sz val="8"/>
      <color theme="1"/>
      <name val="Arial"/>
      <family val="2"/>
    </font>
    <font>
      <u/>
      <sz val="8"/>
      <color theme="10"/>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style="dashed">
        <color auto="1"/>
      </right>
      <top style="thin">
        <color auto="1"/>
      </top>
      <bottom/>
      <diagonal/>
    </border>
    <border>
      <left style="dashed">
        <color auto="1"/>
      </left>
      <right/>
      <top style="thin">
        <color auto="1"/>
      </top>
      <bottom/>
      <diagonal/>
    </border>
    <border>
      <left style="dashed">
        <color auto="1"/>
      </left>
      <right/>
      <top/>
      <bottom style="dashed">
        <color auto="1"/>
      </bottom>
      <diagonal/>
    </border>
    <border>
      <left style="dashed">
        <color auto="1"/>
      </left>
      <right/>
      <top style="dashed">
        <color auto="1"/>
      </top>
      <bottom style="thin">
        <color auto="1"/>
      </bottom>
      <diagonal/>
    </border>
    <border>
      <left/>
      <right/>
      <top/>
      <bottom style="thin">
        <color auto="1"/>
      </bottom>
      <diagonal/>
    </border>
    <border>
      <left/>
      <right style="hair">
        <color indexed="64"/>
      </right>
      <top/>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dashed">
        <color auto="1"/>
      </top>
      <bottom style="dashed">
        <color auto="1"/>
      </bottom>
      <diagonal/>
    </border>
    <border>
      <left/>
      <right style="thin">
        <color auto="1"/>
      </right>
      <top style="thin">
        <color auto="1"/>
      </top>
      <bottom/>
      <diagonal/>
    </border>
    <border>
      <left/>
      <right style="thin">
        <color auto="1"/>
      </right>
      <top/>
      <bottom/>
      <diagonal/>
    </border>
    <border>
      <left/>
      <right/>
      <top/>
      <bottom style="dashed">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thin">
        <color indexed="64"/>
      </bottom>
      <diagonal/>
    </border>
  </borders>
  <cellStyleXfs count="3">
    <xf numFmtId="0" fontId="0" fillId="0" borderId="0"/>
    <xf numFmtId="0" fontId="6" fillId="0" borderId="0" applyNumberFormat="0" applyFill="0" applyBorder="0" applyAlignment="0" applyProtection="0"/>
    <xf numFmtId="9" fontId="10" fillId="0" borderId="0" applyFont="0" applyFill="0" applyBorder="0" applyAlignment="0" applyProtection="0"/>
  </cellStyleXfs>
  <cellXfs count="112">
    <xf numFmtId="0" fontId="0" fillId="0" borderId="0" xfId="0"/>
    <xf numFmtId="0" fontId="2" fillId="2" borderId="0" xfId="0" applyFont="1" applyFill="1" applyAlignment="1">
      <alignment vertical="top" wrapText="1"/>
    </xf>
    <xf numFmtId="0" fontId="2" fillId="2" borderId="0" xfId="0" applyFont="1" applyFill="1" applyAlignment="1">
      <alignment horizontal="center" vertical="center"/>
    </xf>
    <xf numFmtId="3" fontId="2" fillId="2" borderId="0" xfId="0" applyNumberFormat="1" applyFont="1" applyFill="1" applyBorder="1" applyAlignment="1">
      <alignment vertical="center"/>
    </xf>
    <xf numFmtId="0" fontId="2" fillId="2" borderId="0" xfId="0" applyFont="1" applyFill="1" applyBorder="1" applyAlignment="1">
      <alignment vertical="top" wrapText="1"/>
    </xf>
    <xf numFmtId="0" fontId="2" fillId="2" borderId="2"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2" fillId="2" borderId="2" xfId="0" applyFont="1" applyFill="1" applyBorder="1"/>
    <xf numFmtId="0" fontId="2" fillId="2" borderId="0" xfId="0" applyFont="1" applyFill="1" applyBorder="1" applyAlignment="1">
      <alignment horizontal="left" vertical="top" wrapText="1"/>
    </xf>
    <xf numFmtId="0" fontId="2" fillId="2" borderId="0" xfId="0" applyFont="1" applyFill="1" applyBorder="1"/>
    <xf numFmtId="164" fontId="2" fillId="2" borderId="0" xfId="0" applyNumberFormat="1" applyFont="1" applyFill="1" applyBorder="1" applyAlignment="1">
      <alignment horizontal="center" vertical="center"/>
    </xf>
    <xf numFmtId="3" fontId="2" fillId="2" borderId="0" xfId="0" applyNumberFormat="1" applyFont="1" applyFill="1" applyBorder="1" applyAlignment="1">
      <alignment horizontal="center" vertical="center"/>
    </xf>
    <xf numFmtId="0" fontId="2" fillId="2" borderId="2" xfId="0" applyFont="1" applyFill="1" applyBorder="1" applyAlignment="1">
      <alignment vertical="center" wrapText="1"/>
    </xf>
    <xf numFmtId="0" fontId="2" fillId="2" borderId="0" xfId="0" applyFont="1" applyFill="1" applyAlignment="1">
      <alignment horizontal="left" vertical="top"/>
    </xf>
    <xf numFmtId="0" fontId="2" fillId="2" borderId="0" xfId="0" applyFont="1" applyFill="1" applyBorder="1" applyAlignment="1">
      <alignment horizontal="left" vertical="top"/>
    </xf>
    <xf numFmtId="0" fontId="2" fillId="2" borderId="0" xfId="0" applyFont="1" applyFill="1" applyAlignment="1">
      <alignment vertical="top"/>
    </xf>
    <xf numFmtId="0" fontId="2" fillId="2" borderId="0" xfId="0" applyFont="1" applyFill="1"/>
    <xf numFmtId="0" fontId="5" fillId="2" borderId="0" xfId="0" applyFont="1" applyFill="1" applyAlignment="1">
      <alignment horizontal="right"/>
    </xf>
    <xf numFmtId="0" fontId="3" fillId="2" borderId="0" xfId="0" applyFont="1" applyFill="1" applyBorder="1" applyAlignment="1">
      <alignment vertical="center" wrapText="1"/>
    </xf>
    <xf numFmtId="1" fontId="2" fillId="2" borderId="0" xfId="0" applyNumberFormat="1" applyFont="1" applyFill="1" applyBorder="1"/>
    <xf numFmtId="1" fontId="2" fillId="2" borderId="0" xfId="0" applyNumberFormat="1" applyFont="1" applyFill="1"/>
    <xf numFmtId="0" fontId="2" fillId="2" borderId="0" xfId="0" applyFont="1" applyFill="1" applyAlignment="1">
      <alignment horizontal="left"/>
    </xf>
    <xf numFmtId="0" fontId="2" fillId="2" borderId="0" xfId="0" applyFont="1" applyFill="1" applyAlignment="1">
      <alignment horizontal="left" vertical="center" wrapText="1"/>
    </xf>
    <xf numFmtId="0" fontId="5" fillId="2" borderId="0" xfId="0" applyFont="1" applyFill="1" applyAlignment="1">
      <alignment horizontal="right" vertical="center"/>
    </xf>
    <xf numFmtId="0" fontId="2" fillId="2" borderId="0" xfId="0" applyFont="1" applyFill="1" applyAlignment="1">
      <alignment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vertical="top"/>
    </xf>
    <xf numFmtId="0" fontId="2" fillId="2" borderId="0" xfId="0" applyFont="1" applyFill="1" applyAlignment="1"/>
    <xf numFmtId="11" fontId="2" fillId="2" borderId="0" xfId="0" applyNumberFormat="1" applyFont="1" applyFill="1"/>
    <xf numFmtId="0" fontId="3" fillId="2" borderId="0" xfId="0" applyFont="1" applyFill="1" applyAlignment="1">
      <alignment horizontal="left" wrapText="1"/>
    </xf>
    <xf numFmtId="0" fontId="2" fillId="2" borderId="0" xfId="0" applyFont="1" applyFill="1" applyAlignment="1">
      <alignment horizontal="left" wrapText="1"/>
    </xf>
    <xf numFmtId="0" fontId="3" fillId="2" borderId="0" xfId="0" applyFont="1" applyFill="1" applyAlignment="1">
      <alignment horizontal="left"/>
    </xf>
    <xf numFmtId="0" fontId="3" fillId="2" borderId="0" xfId="0" applyFont="1" applyFill="1" applyAlignment="1">
      <alignment horizontal="left" vertical="top"/>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2" xfId="0" applyFont="1" applyFill="1" applyBorder="1" applyAlignment="1">
      <alignment horizontal="center" vertical="center"/>
    </xf>
    <xf numFmtId="0" fontId="2" fillId="2" borderId="6" xfId="0" applyFont="1" applyFill="1" applyBorder="1"/>
    <xf numFmtId="0" fontId="2" fillId="2" borderId="7" xfId="0" applyFont="1" applyFill="1" applyBorder="1" applyAlignment="1">
      <alignment horizontal="center" vertical="center"/>
    </xf>
    <xf numFmtId="0" fontId="2" fillId="2" borderId="2" xfId="0" applyFont="1" applyFill="1" applyBorder="1" applyAlignment="1">
      <alignment vertical="center"/>
    </xf>
    <xf numFmtId="0" fontId="2" fillId="2" borderId="4" xfId="0" applyFont="1" applyFill="1" applyBorder="1"/>
    <xf numFmtId="0" fontId="3" fillId="2" borderId="2" xfId="0" applyFont="1" applyFill="1" applyBorder="1" applyAlignment="1">
      <alignment horizontal="center"/>
    </xf>
    <xf numFmtId="0" fontId="3"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164" fontId="2" fillId="2" borderId="2" xfId="0" applyNumberFormat="1" applyFont="1" applyFill="1" applyBorder="1" applyAlignment="1">
      <alignment horizontal="center" vertical="center"/>
    </xf>
    <xf numFmtId="0" fontId="2" fillId="2" borderId="2" xfId="0" applyFont="1" applyFill="1" applyBorder="1" applyAlignment="1">
      <alignment horizontal="left" vertical="center" wrapText="1"/>
    </xf>
    <xf numFmtId="0" fontId="3" fillId="2" borderId="4"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xf>
    <xf numFmtId="0" fontId="3" fillId="2" borderId="0" xfId="0" applyFont="1" applyFill="1" applyBorder="1" applyAlignment="1">
      <alignment horizontal="left" vertical="center"/>
    </xf>
    <xf numFmtId="3" fontId="2" fillId="2" borderId="2" xfId="0" applyNumberFormat="1" applyFont="1" applyFill="1" applyBorder="1" applyAlignment="1">
      <alignment horizontal="right" vertical="center" wrapText="1"/>
    </xf>
    <xf numFmtId="3" fontId="2" fillId="2" borderId="2" xfId="0" applyNumberFormat="1" applyFont="1" applyFill="1" applyBorder="1" applyAlignment="1">
      <alignment vertical="center"/>
    </xf>
    <xf numFmtId="3" fontId="2" fillId="2" borderId="8" xfId="0" applyNumberFormat="1" applyFont="1" applyFill="1" applyBorder="1" applyAlignment="1">
      <alignment vertical="center"/>
    </xf>
    <xf numFmtId="0" fontId="1" fillId="2" borderId="0" xfId="0" applyFont="1" applyFill="1"/>
    <xf numFmtId="0" fontId="3" fillId="2" borderId="0" xfId="0" applyFont="1" applyFill="1" applyAlignment="1">
      <alignment horizontal="left" vertical="top"/>
    </xf>
    <xf numFmtId="0" fontId="3" fillId="2" borderId="0" xfId="0" applyFont="1" applyFill="1" applyAlignment="1">
      <alignment horizontal="left" vertical="center"/>
    </xf>
    <xf numFmtId="0" fontId="3" fillId="2" borderId="0" xfId="0" applyFont="1" applyFill="1" applyBorder="1" applyAlignment="1">
      <alignment vertical="center"/>
    </xf>
    <xf numFmtId="0" fontId="3" fillId="2" borderId="0" xfId="0" applyFont="1" applyFill="1" applyAlignment="1"/>
    <xf numFmtId="0" fontId="7" fillId="2" borderId="0" xfId="1" applyFont="1" applyFill="1" applyAlignment="1">
      <alignment vertical="top"/>
    </xf>
    <xf numFmtId="0" fontId="7" fillId="2" borderId="0" xfId="1" applyFont="1" applyFill="1" applyAlignment="1">
      <alignment horizontal="left" vertical="top"/>
    </xf>
    <xf numFmtId="0" fontId="7" fillId="2" borderId="0" xfId="1" applyFont="1" applyFill="1" applyAlignment="1"/>
    <xf numFmtId="0" fontId="7" fillId="2" borderId="0" xfId="1" applyFont="1" applyFill="1" applyAlignment="1">
      <alignment horizontal="left" vertical="center"/>
    </xf>
    <xf numFmtId="0" fontId="2" fillId="2" borderId="2" xfId="0" applyFont="1" applyFill="1" applyBorder="1" applyAlignment="1">
      <alignment horizontal="left" vertical="center"/>
    </xf>
    <xf numFmtId="1" fontId="2" fillId="2" borderId="2" xfId="0" applyNumberFormat="1" applyFont="1" applyFill="1" applyBorder="1" applyAlignment="1">
      <alignment horizontal="center" vertical="center"/>
    </xf>
    <xf numFmtId="1" fontId="2" fillId="2" borderId="15" xfId="0" applyNumberFormat="1" applyFont="1" applyFill="1" applyBorder="1" applyAlignment="1">
      <alignment horizontal="center" vertical="center"/>
    </xf>
    <xf numFmtId="1" fontId="2" fillId="2" borderId="16" xfId="0" applyNumberFormat="1" applyFont="1" applyFill="1" applyBorder="1" applyAlignment="1">
      <alignment horizontal="center" vertical="center"/>
    </xf>
    <xf numFmtId="1" fontId="2" fillId="2" borderId="17" xfId="0" applyNumberFormat="1" applyFont="1" applyFill="1" applyBorder="1" applyAlignment="1">
      <alignment horizontal="center" vertical="center"/>
    </xf>
    <xf numFmtId="1" fontId="2" fillId="2" borderId="2" xfId="0" applyNumberFormat="1" applyFont="1" applyFill="1" applyBorder="1"/>
    <xf numFmtId="0" fontId="8" fillId="2" borderId="0" xfId="0" applyFont="1" applyFill="1"/>
    <xf numFmtId="0" fontId="7" fillId="2" borderId="0" xfId="1" applyFont="1" applyFill="1" applyAlignment="1">
      <alignment horizontal="left" vertical="center" wrapText="1"/>
    </xf>
    <xf numFmtId="0" fontId="9" fillId="0" borderId="0" xfId="1" applyFont="1"/>
    <xf numFmtId="0" fontId="7" fillId="2" borderId="0" xfId="1" applyFont="1" applyFill="1" applyAlignment="1">
      <alignment horizontal="left" wrapText="1"/>
    </xf>
    <xf numFmtId="0" fontId="7" fillId="2" borderId="0" xfId="1" applyFont="1" applyFill="1" applyAlignment="1">
      <alignment horizontal="left" vertical="top"/>
    </xf>
    <xf numFmtId="0" fontId="7" fillId="2" borderId="0" xfId="1" applyFont="1" applyFill="1" applyAlignment="1">
      <alignment horizontal="left" vertical="top" wrapText="1"/>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2" borderId="0" xfId="0" applyFont="1" applyFill="1" applyAlignment="1">
      <alignment horizontal="left" vertical="top" wrapText="1"/>
    </xf>
    <xf numFmtId="0" fontId="3" fillId="2" borderId="2"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Alignment="1">
      <alignment horizontal="left" vertical="top"/>
    </xf>
    <xf numFmtId="0" fontId="3" fillId="2" borderId="2" xfId="0" applyFont="1" applyFill="1" applyBorder="1" applyAlignment="1">
      <alignment horizontal="center" vertical="center" wrapText="1"/>
    </xf>
    <xf numFmtId="0" fontId="2" fillId="2" borderId="0" xfId="0" applyFont="1" applyFill="1" applyAlignment="1">
      <alignment horizontal="left" vertical="top"/>
    </xf>
    <xf numFmtId="0" fontId="2" fillId="2" borderId="1" xfId="0" applyFont="1" applyFill="1" applyBorder="1" applyAlignment="1">
      <alignment horizontal="left" vertical="top" wrapText="1"/>
    </xf>
    <xf numFmtId="0" fontId="3" fillId="2" borderId="0" xfId="0" applyFont="1" applyFill="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applyBorder="1" applyAlignment="1">
      <alignment wrapText="1"/>
    </xf>
    <xf numFmtId="0" fontId="2" fillId="2" borderId="0" xfId="0" applyFont="1" applyFill="1" applyAlignment="1">
      <alignment wrapText="1"/>
    </xf>
    <xf numFmtId="0" fontId="3" fillId="2" borderId="0" xfId="0" applyFont="1" applyFill="1" applyAlignment="1">
      <alignment horizontal="left" wrapText="1"/>
    </xf>
    <xf numFmtId="0" fontId="2" fillId="2" borderId="0" xfId="0" applyFont="1" applyFill="1" applyAlignment="1">
      <alignment horizontal="left"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2" fillId="2" borderId="2" xfId="0" applyFont="1" applyFill="1" applyBorder="1" applyAlignment="1">
      <alignment horizontal="center"/>
    </xf>
    <xf numFmtId="0" fontId="3" fillId="2" borderId="0" xfId="0" applyFont="1" applyFill="1" applyAlignment="1">
      <alignment horizontal="left"/>
    </xf>
    <xf numFmtId="0" fontId="2" fillId="2" borderId="2" xfId="0" applyFont="1" applyFill="1" applyBorder="1" applyAlignment="1">
      <alignment horizontal="center" vertical="center" wrapText="1"/>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2" fillId="2" borderId="2" xfId="0" applyFont="1" applyFill="1" applyBorder="1" applyAlignment="1">
      <alignment vertical="center" wrapText="1"/>
    </xf>
    <xf numFmtId="0" fontId="3" fillId="2" borderId="0" xfId="0" applyFont="1" applyFill="1" applyAlignment="1">
      <alignment horizontal="left" vertical="center"/>
    </xf>
    <xf numFmtId="0" fontId="3" fillId="2" borderId="0" xfId="0" applyFont="1" applyFill="1" applyBorder="1" applyAlignment="1">
      <alignment horizontal="left" vertical="center"/>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9" fontId="2" fillId="2" borderId="0" xfId="2" applyFont="1" applyFill="1"/>
    <xf numFmtId="9" fontId="3" fillId="2" borderId="2" xfId="2" applyFont="1" applyFill="1" applyBorder="1" applyAlignment="1">
      <alignment horizontal="center" vertical="center" wrapText="1"/>
    </xf>
  </cellXfs>
  <cellStyles count="3">
    <cellStyle name="Lien hypertexte" xfId="1" builtinId="8"/>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'Graphique 1'!$A$4:$J$4</c:f>
              <c:strCache>
                <c:ptCount val="10"/>
                <c:pt idx="0">
                  <c:v>&lt; D1</c:v>
                </c:pt>
                <c:pt idx="1">
                  <c:v>[D1;D2[</c:v>
                </c:pt>
                <c:pt idx="2">
                  <c:v>[D2;D3[</c:v>
                </c:pt>
                <c:pt idx="3">
                  <c:v>[D3;D4[</c:v>
                </c:pt>
                <c:pt idx="4">
                  <c:v>[D4;D5[</c:v>
                </c:pt>
                <c:pt idx="5">
                  <c:v>[D5;D6[</c:v>
                </c:pt>
                <c:pt idx="6">
                  <c:v>[D6;D7[</c:v>
                </c:pt>
                <c:pt idx="7">
                  <c:v>[D7;D8[</c:v>
                </c:pt>
                <c:pt idx="8">
                  <c:v>[D8;D9[</c:v>
                </c:pt>
                <c:pt idx="9">
                  <c:v> &gt;D9</c:v>
                </c:pt>
              </c:strCache>
            </c:strRef>
          </c:cat>
          <c:val>
            <c:numRef>
              <c:f>'Graphique 1'!$A$5:$J$5</c:f>
              <c:numCache>
                <c:formatCode>0</c:formatCode>
                <c:ptCount val="10"/>
                <c:pt idx="0">
                  <c:v>28.83</c:v>
                </c:pt>
                <c:pt idx="1">
                  <c:v>25.12</c:v>
                </c:pt>
                <c:pt idx="2">
                  <c:v>18.25</c:v>
                </c:pt>
                <c:pt idx="3">
                  <c:v>10.37</c:v>
                </c:pt>
                <c:pt idx="4">
                  <c:v>6.01</c:v>
                </c:pt>
                <c:pt idx="5">
                  <c:v>3.81</c:v>
                </c:pt>
                <c:pt idx="6">
                  <c:v>3.03</c:v>
                </c:pt>
                <c:pt idx="7">
                  <c:v>1.78</c:v>
                </c:pt>
                <c:pt idx="8">
                  <c:v>1.61</c:v>
                </c:pt>
                <c:pt idx="9">
                  <c:v>1.19</c:v>
                </c:pt>
              </c:numCache>
            </c:numRef>
          </c:val>
          <c:extLst xmlns:c16r2="http://schemas.microsoft.com/office/drawing/2015/06/chart">
            <c:ext xmlns:c16="http://schemas.microsoft.com/office/drawing/2014/chart" uri="{C3380CC4-5D6E-409C-BE32-E72D297353CC}">
              <c16:uniqueId val="{00000000-5F27-4DBA-8BEF-9C0D4DB5850C}"/>
            </c:ext>
          </c:extLst>
        </c:ser>
        <c:dLbls>
          <c:showLegendKey val="0"/>
          <c:showVal val="0"/>
          <c:showCatName val="0"/>
          <c:showSerName val="0"/>
          <c:showPercent val="0"/>
          <c:showBubbleSize val="0"/>
        </c:dLbls>
        <c:gapWidth val="150"/>
        <c:axId val="89616768"/>
        <c:axId val="89618304"/>
      </c:barChart>
      <c:lineChart>
        <c:grouping val="standard"/>
        <c:varyColors val="0"/>
        <c:ser>
          <c:idx val="1"/>
          <c:order val="1"/>
          <c:tx>
            <c:strRef>
              <c:f>'Graphique 1'!$A$6:$J$6</c:f>
              <c:strCache>
                <c:ptCount val="1"/>
                <c:pt idx="0">
                  <c:v>10 10 10 10 10 10 10 10 10 10</c:v>
                </c:pt>
              </c:strCache>
            </c:strRef>
          </c:tx>
          <c:marker>
            <c:symbol val="none"/>
          </c:marker>
          <c:val>
            <c:numRef>
              <c:f>'Graphique 1'!$A$6:$J$6</c:f>
              <c:numCache>
                <c:formatCode>General</c:formatCode>
                <c:ptCount val="10"/>
                <c:pt idx="0">
                  <c:v>10</c:v>
                </c:pt>
                <c:pt idx="1">
                  <c:v>10</c:v>
                </c:pt>
                <c:pt idx="2">
                  <c:v>10</c:v>
                </c:pt>
                <c:pt idx="3">
                  <c:v>10</c:v>
                </c:pt>
                <c:pt idx="4">
                  <c:v>10</c:v>
                </c:pt>
                <c:pt idx="5">
                  <c:v>10</c:v>
                </c:pt>
                <c:pt idx="6">
                  <c:v>10</c:v>
                </c:pt>
                <c:pt idx="7">
                  <c:v>10</c:v>
                </c:pt>
                <c:pt idx="8">
                  <c:v>10</c:v>
                </c:pt>
                <c:pt idx="9">
                  <c:v>10</c:v>
                </c:pt>
              </c:numCache>
            </c:numRef>
          </c:val>
          <c:smooth val="0"/>
          <c:extLst xmlns:c16r2="http://schemas.microsoft.com/office/drawing/2015/06/chart">
            <c:ext xmlns:c16="http://schemas.microsoft.com/office/drawing/2014/chart" uri="{C3380CC4-5D6E-409C-BE32-E72D297353CC}">
              <c16:uniqueId val="{00000001-5F27-4DBA-8BEF-9C0D4DB5850C}"/>
            </c:ext>
          </c:extLst>
        </c:ser>
        <c:dLbls>
          <c:showLegendKey val="0"/>
          <c:showVal val="0"/>
          <c:showCatName val="0"/>
          <c:showSerName val="0"/>
          <c:showPercent val="0"/>
          <c:showBubbleSize val="0"/>
        </c:dLbls>
        <c:marker val="1"/>
        <c:smooth val="0"/>
        <c:axId val="89616768"/>
        <c:axId val="89618304"/>
      </c:lineChart>
      <c:catAx>
        <c:axId val="89616768"/>
        <c:scaling>
          <c:orientation val="minMax"/>
        </c:scaling>
        <c:delete val="0"/>
        <c:axPos val="b"/>
        <c:numFmt formatCode="General" sourceLinked="0"/>
        <c:majorTickMark val="out"/>
        <c:minorTickMark val="none"/>
        <c:tickLblPos val="nextTo"/>
        <c:crossAx val="89618304"/>
        <c:crosses val="autoZero"/>
        <c:auto val="1"/>
        <c:lblAlgn val="ctr"/>
        <c:lblOffset val="100"/>
        <c:noMultiLvlLbl val="0"/>
      </c:catAx>
      <c:valAx>
        <c:axId val="89618304"/>
        <c:scaling>
          <c:orientation val="minMax"/>
        </c:scaling>
        <c:delete val="0"/>
        <c:axPos val="l"/>
        <c:majorGridlines/>
        <c:numFmt formatCode="0" sourceLinked="1"/>
        <c:majorTickMark val="out"/>
        <c:minorTickMark val="none"/>
        <c:tickLblPos val="nextTo"/>
        <c:crossAx val="8961676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'Graphique 2'!$A$5</c:f>
              <c:strCache>
                <c:ptCount val="1"/>
                <c:pt idx="0">
                  <c:v>Parc social </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'Graphique 2'!$B$4:$J$4</c:f>
              <c:strCache>
                <c:ptCount val="9"/>
                <c:pt idx="0">
                  <c:v>D1</c:v>
                </c:pt>
                <c:pt idx="1">
                  <c:v>D2</c:v>
                </c:pt>
                <c:pt idx="2">
                  <c:v>D3</c:v>
                </c:pt>
                <c:pt idx="3">
                  <c:v>D4</c:v>
                </c:pt>
                <c:pt idx="4">
                  <c:v>D5</c:v>
                </c:pt>
                <c:pt idx="5">
                  <c:v>D6</c:v>
                </c:pt>
                <c:pt idx="6">
                  <c:v>D7</c:v>
                </c:pt>
                <c:pt idx="7">
                  <c:v>D8</c:v>
                </c:pt>
                <c:pt idx="8">
                  <c:v>D9</c:v>
                </c:pt>
              </c:strCache>
            </c:strRef>
          </c:cat>
          <c:val>
            <c:numRef>
              <c:f>'Graphique 2'!$B$5:$J$5</c:f>
              <c:numCache>
                <c:formatCode>General</c:formatCode>
                <c:ptCount val="9"/>
                <c:pt idx="0">
                  <c:v>11</c:v>
                </c:pt>
                <c:pt idx="1">
                  <c:v>15</c:v>
                </c:pt>
                <c:pt idx="2">
                  <c:v>17</c:v>
                </c:pt>
                <c:pt idx="3">
                  <c:v>20</c:v>
                </c:pt>
                <c:pt idx="4">
                  <c:v>24</c:v>
                </c:pt>
                <c:pt idx="5">
                  <c:v>27</c:v>
                </c:pt>
                <c:pt idx="6">
                  <c:v>31</c:v>
                </c:pt>
                <c:pt idx="7">
                  <c:v>35</c:v>
                </c:pt>
                <c:pt idx="8">
                  <c:v>45</c:v>
                </c:pt>
              </c:numCache>
            </c:numRef>
          </c:val>
          <c:extLst xmlns:c16r2="http://schemas.microsoft.com/office/drawing/2015/06/chart">
            <c:ext xmlns:c16="http://schemas.microsoft.com/office/drawing/2014/chart" uri="{C3380CC4-5D6E-409C-BE32-E72D297353CC}">
              <c16:uniqueId val="{00000000-FB68-42A1-9C6E-A1138D3E2A1B}"/>
            </c:ext>
          </c:extLst>
        </c:ser>
        <c:ser>
          <c:idx val="1"/>
          <c:order val="1"/>
          <c:tx>
            <c:strRef>
              <c:f>'Graphique 2'!$A$6</c:f>
              <c:strCache>
                <c:ptCount val="1"/>
                <c:pt idx="0">
                  <c:v>Parc privé </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'Graphique 2'!$B$4:$J$4</c:f>
              <c:strCache>
                <c:ptCount val="9"/>
                <c:pt idx="0">
                  <c:v>D1</c:v>
                </c:pt>
                <c:pt idx="1">
                  <c:v>D2</c:v>
                </c:pt>
                <c:pt idx="2">
                  <c:v>D3</c:v>
                </c:pt>
                <c:pt idx="3">
                  <c:v>D4</c:v>
                </c:pt>
                <c:pt idx="4">
                  <c:v>D5</c:v>
                </c:pt>
                <c:pt idx="5">
                  <c:v>D6</c:v>
                </c:pt>
                <c:pt idx="6">
                  <c:v>D7</c:v>
                </c:pt>
                <c:pt idx="7">
                  <c:v>D8</c:v>
                </c:pt>
                <c:pt idx="8">
                  <c:v>D9</c:v>
                </c:pt>
              </c:strCache>
            </c:strRef>
          </c:cat>
          <c:val>
            <c:numRef>
              <c:f>'Graphique 2'!$B$6:$J$6</c:f>
              <c:numCache>
                <c:formatCode>General</c:formatCode>
                <c:ptCount val="9"/>
                <c:pt idx="0">
                  <c:v>16</c:v>
                </c:pt>
                <c:pt idx="1">
                  <c:v>20</c:v>
                </c:pt>
                <c:pt idx="2">
                  <c:v>23</c:v>
                </c:pt>
                <c:pt idx="3">
                  <c:v>27</c:v>
                </c:pt>
                <c:pt idx="4">
                  <c:v>30</c:v>
                </c:pt>
                <c:pt idx="5">
                  <c:v>35</c:v>
                </c:pt>
                <c:pt idx="6">
                  <c:v>41</c:v>
                </c:pt>
                <c:pt idx="7">
                  <c:v>48</c:v>
                </c:pt>
                <c:pt idx="8">
                  <c:v>66</c:v>
                </c:pt>
              </c:numCache>
            </c:numRef>
          </c:val>
          <c:extLst xmlns:c16r2="http://schemas.microsoft.com/office/drawing/2015/06/chart">
            <c:ext xmlns:c16="http://schemas.microsoft.com/office/drawing/2014/chart" uri="{C3380CC4-5D6E-409C-BE32-E72D297353CC}">
              <c16:uniqueId val="{00000001-FB68-42A1-9C6E-A1138D3E2A1B}"/>
            </c:ext>
          </c:extLst>
        </c:ser>
        <c:dLbls>
          <c:showLegendKey val="0"/>
          <c:showVal val="0"/>
          <c:showCatName val="0"/>
          <c:showSerName val="0"/>
          <c:showPercent val="0"/>
          <c:showBubbleSize val="0"/>
        </c:dLbls>
        <c:gapWidth val="150"/>
        <c:axId val="89808896"/>
        <c:axId val="89810432"/>
      </c:barChart>
      <c:catAx>
        <c:axId val="89808896"/>
        <c:scaling>
          <c:orientation val="minMax"/>
        </c:scaling>
        <c:delete val="0"/>
        <c:axPos val="b"/>
        <c:numFmt formatCode="General" sourceLinked="0"/>
        <c:majorTickMark val="out"/>
        <c:minorTickMark val="none"/>
        <c:tickLblPos val="nextTo"/>
        <c:crossAx val="89810432"/>
        <c:crosses val="autoZero"/>
        <c:auto val="1"/>
        <c:lblAlgn val="ctr"/>
        <c:lblOffset val="100"/>
        <c:noMultiLvlLbl val="0"/>
      </c:catAx>
      <c:valAx>
        <c:axId val="89810432"/>
        <c:scaling>
          <c:orientation val="minMax"/>
        </c:scaling>
        <c:delete val="0"/>
        <c:axPos val="l"/>
        <c:majorGridlines/>
        <c:numFmt formatCode="General" sourceLinked="1"/>
        <c:majorTickMark val="out"/>
        <c:minorTickMark val="none"/>
        <c:tickLblPos val="nextTo"/>
        <c:crossAx val="89808896"/>
        <c:crosses val="autoZero"/>
        <c:crossBetween val="between"/>
      </c:valAx>
    </c:plotArea>
    <c:legend>
      <c:legendPos val="b"/>
      <c:layout>
        <c:manualLayout>
          <c:xMode val="edge"/>
          <c:yMode val="edge"/>
          <c:x val="8.0646374519860259E-2"/>
          <c:y val="0.90357191837506801"/>
          <c:w val="0.91382448844135078"/>
          <c:h val="7.2404057600907998E-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'Graphique 3'!$B$4</c:f>
              <c:strCache>
                <c:ptCount val="1"/>
                <c:pt idx="0">
                  <c:v>Ménages bénéficiaires d'aides au logement</c:v>
                </c:pt>
              </c:strCache>
            </c:strRef>
          </c:tx>
          <c:invertIfNegative val="0"/>
          <c:dLbls>
            <c:spPr>
              <a:noFill/>
              <a:ln>
                <a:noFill/>
              </a:ln>
              <a:effectLst/>
            </c:spPr>
            <c:txPr>
              <a:bodyPr/>
              <a:lstStyle/>
              <a:p>
                <a:pPr>
                  <a:defRPr sz="800" baseline="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'Graphique 3'!$A$5:$A$20</c:f>
              <c:strCache>
                <c:ptCount val="16"/>
                <c:pt idx="0">
                  <c:v>Remontées fréquentes d’odeur dans le logement</c:v>
                </c:pt>
                <c:pt idx="1">
                  <c:v>Problèmes d’évacuation d’eau au cours des trois derniers mois</c:v>
                </c:pt>
                <c:pt idx="2">
                  <c:v>Installation insuffisante de chauffage</c:v>
                </c:pt>
                <c:pt idx="3">
                  <c:v>Infiltrations ou inondations dues à un problème d’étanchéité ou d’isolation</c:v>
                </c:pt>
                <c:pt idx="4">
                  <c:v>Infiltrations ou inondations dues à une fuite d’eau dans la plomberie du logement</c:v>
                </c:pt>
                <c:pt idx="5">
                  <c:v>Panne durable de l’installation de chauffage</c:v>
                </c:pt>
                <c:pt idx="6">
                  <c:v>Fils électriques dégradés</c:v>
                </c:pt>
                <c:pt idx="7">
                  <c:v>Façade principale très dégradée avec des fissures profondes</c:v>
                </c:pt>
                <c:pt idx="8">
                  <c:v>Pas de prise de terre dans le logement</c:v>
                </c:pt>
                <c:pt idx="9">
                  <c:v>Le logement a fait l’objet d’un signalement portant sur son caractère insalubre, dangereux…</c:v>
                </c:pt>
                <c:pt idx="10">
                  <c:v>Manque d’installation sanitaire (salle de bain)</c:v>
                </c:pt>
                <c:pt idx="11">
                  <c:v>Pas d’installation pour faire la cuisine</c:v>
                </c:pt>
                <c:pt idx="12">
                  <c:v>Pas de WC</c:v>
                </c:pt>
                <c:pt idx="13">
                  <c:v>Aucun moyen de chauffage</c:v>
                </c:pt>
                <c:pt idx="14">
                  <c:v>Construction provisoire ou habitation de fortune</c:v>
                </c:pt>
                <c:pt idx="15">
                  <c:v>Logement sans eau courante</c:v>
                </c:pt>
              </c:strCache>
            </c:strRef>
          </c:cat>
          <c:val>
            <c:numRef>
              <c:f>'Graphique 3'!$B$5:$B$20</c:f>
              <c:numCache>
                <c:formatCode>#,##0.0</c:formatCode>
                <c:ptCount val="16"/>
                <c:pt idx="0">
                  <c:v>10.4</c:v>
                </c:pt>
                <c:pt idx="1">
                  <c:v>9.5</c:v>
                </c:pt>
                <c:pt idx="2">
                  <c:v>9.1</c:v>
                </c:pt>
                <c:pt idx="3">
                  <c:v>8.6999999999999993</c:v>
                </c:pt>
                <c:pt idx="4">
                  <c:v>3.7</c:v>
                </c:pt>
                <c:pt idx="5">
                  <c:v>3.7</c:v>
                </c:pt>
                <c:pt idx="6">
                  <c:v>3.3</c:v>
                </c:pt>
                <c:pt idx="7">
                  <c:v>3.2</c:v>
                </c:pt>
                <c:pt idx="8">
                  <c:v>3.2</c:v>
                </c:pt>
                <c:pt idx="9">
                  <c:v>1.6</c:v>
                </c:pt>
                <c:pt idx="10">
                  <c:v>1.6</c:v>
                </c:pt>
                <c:pt idx="11">
                  <c:v>0.4</c:v>
                </c:pt>
                <c:pt idx="12">
                  <c:v>0.4</c:v>
                </c:pt>
                <c:pt idx="13">
                  <c:v>0.2</c:v>
                </c:pt>
                <c:pt idx="14">
                  <c:v>0.05</c:v>
                </c:pt>
                <c:pt idx="15">
                  <c:v>0.03</c:v>
                </c:pt>
              </c:numCache>
            </c:numRef>
          </c:val>
          <c:extLst xmlns:c16r2="http://schemas.microsoft.com/office/drawing/2015/06/chart">
            <c:ext xmlns:c16="http://schemas.microsoft.com/office/drawing/2014/chart" uri="{C3380CC4-5D6E-409C-BE32-E72D297353CC}">
              <c16:uniqueId val="{00000000-C957-4DE9-8DB3-C30C2355489B}"/>
            </c:ext>
          </c:extLst>
        </c:ser>
        <c:ser>
          <c:idx val="1"/>
          <c:order val="1"/>
          <c:tx>
            <c:strRef>
              <c:f>'Graphique 3'!$C$4</c:f>
              <c:strCache>
                <c:ptCount val="1"/>
                <c:pt idx="0">
                  <c:v>Ensemble des ménages</c:v>
                </c:pt>
              </c:strCache>
            </c:strRef>
          </c:tx>
          <c:invertIfNegative val="0"/>
          <c:dLbls>
            <c:spPr>
              <a:noFill/>
              <a:ln>
                <a:noFill/>
              </a:ln>
              <a:effectLst/>
            </c:spPr>
            <c:txPr>
              <a:bodyPr/>
              <a:lstStyle/>
              <a:p>
                <a:pPr>
                  <a:defRPr sz="800" baseline="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'Graphique 3'!$A$5:$A$20</c:f>
              <c:strCache>
                <c:ptCount val="16"/>
                <c:pt idx="0">
                  <c:v>Remontées fréquentes d’odeur dans le logement</c:v>
                </c:pt>
                <c:pt idx="1">
                  <c:v>Problèmes d’évacuation d’eau au cours des trois derniers mois</c:v>
                </c:pt>
                <c:pt idx="2">
                  <c:v>Installation insuffisante de chauffage</c:v>
                </c:pt>
                <c:pt idx="3">
                  <c:v>Infiltrations ou inondations dues à un problème d’étanchéité ou d’isolation</c:v>
                </c:pt>
                <c:pt idx="4">
                  <c:v>Infiltrations ou inondations dues à une fuite d’eau dans la plomberie du logement</c:v>
                </c:pt>
                <c:pt idx="5">
                  <c:v>Panne durable de l’installation de chauffage</c:v>
                </c:pt>
                <c:pt idx="6">
                  <c:v>Fils électriques dégradés</c:v>
                </c:pt>
                <c:pt idx="7">
                  <c:v>Façade principale très dégradée avec des fissures profondes</c:v>
                </c:pt>
                <c:pt idx="8">
                  <c:v>Pas de prise de terre dans le logement</c:v>
                </c:pt>
                <c:pt idx="9">
                  <c:v>Le logement a fait l’objet d’un signalement portant sur son caractère insalubre, dangereux…</c:v>
                </c:pt>
                <c:pt idx="10">
                  <c:v>Manque d’installation sanitaire (salle de bain)</c:v>
                </c:pt>
                <c:pt idx="11">
                  <c:v>Pas d’installation pour faire la cuisine</c:v>
                </c:pt>
                <c:pt idx="12">
                  <c:v>Pas de WC</c:v>
                </c:pt>
                <c:pt idx="13">
                  <c:v>Aucun moyen de chauffage</c:v>
                </c:pt>
                <c:pt idx="14">
                  <c:v>Construction provisoire ou habitation de fortune</c:v>
                </c:pt>
                <c:pt idx="15">
                  <c:v>Logement sans eau courante</c:v>
                </c:pt>
              </c:strCache>
            </c:strRef>
          </c:cat>
          <c:val>
            <c:numRef>
              <c:f>'Graphique 3'!$C$5:$C$20</c:f>
              <c:numCache>
                <c:formatCode>#,##0.0</c:formatCode>
                <c:ptCount val="16"/>
                <c:pt idx="0">
                  <c:v>4.8</c:v>
                </c:pt>
                <c:pt idx="1">
                  <c:v>4.8</c:v>
                </c:pt>
                <c:pt idx="2">
                  <c:v>4.8</c:v>
                </c:pt>
                <c:pt idx="3">
                  <c:v>6.5</c:v>
                </c:pt>
                <c:pt idx="4">
                  <c:v>2.2999999999999998</c:v>
                </c:pt>
                <c:pt idx="5">
                  <c:v>2.4</c:v>
                </c:pt>
                <c:pt idx="6">
                  <c:v>1.4</c:v>
                </c:pt>
                <c:pt idx="7">
                  <c:v>1.4</c:v>
                </c:pt>
                <c:pt idx="8">
                  <c:v>1.4</c:v>
                </c:pt>
                <c:pt idx="9">
                  <c:v>0.6</c:v>
                </c:pt>
                <c:pt idx="10">
                  <c:v>0.8</c:v>
                </c:pt>
                <c:pt idx="11">
                  <c:v>0.2</c:v>
                </c:pt>
                <c:pt idx="12">
                  <c:v>0.4</c:v>
                </c:pt>
                <c:pt idx="13">
                  <c:v>0.3</c:v>
                </c:pt>
                <c:pt idx="14">
                  <c:v>0.09</c:v>
                </c:pt>
                <c:pt idx="15">
                  <c:v>0.06</c:v>
                </c:pt>
              </c:numCache>
            </c:numRef>
          </c:val>
          <c:extLst xmlns:c16r2="http://schemas.microsoft.com/office/drawing/2015/06/chart">
            <c:ext xmlns:c16="http://schemas.microsoft.com/office/drawing/2014/chart" uri="{C3380CC4-5D6E-409C-BE32-E72D297353CC}">
              <c16:uniqueId val="{00000001-C957-4DE9-8DB3-C30C2355489B}"/>
            </c:ext>
          </c:extLst>
        </c:ser>
        <c:dLbls>
          <c:showLegendKey val="0"/>
          <c:showVal val="0"/>
          <c:showCatName val="0"/>
          <c:showSerName val="0"/>
          <c:showPercent val="0"/>
          <c:showBubbleSize val="0"/>
        </c:dLbls>
        <c:gapWidth val="150"/>
        <c:axId val="93237248"/>
        <c:axId val="93238784"/>
      </c:barChart>
      <c:catAx>
        <c:axId val="93237248"/>
        <c:scaling>
          <c:orientation val="minMax"/>
        </c:scaling>
        <c:delete val="0"/>
        <c:axPos val="l"/>
        <c:numFmt formatCode="General" sourceLinked="0"/>
        <c:majorTickMark val="out"/>
        <c:minorTickMark val="none"/>
        <c:tickLblPos val="nextTo"/>
        <c:txPr>
          <a:bodyPr/>
          <a:lstStyle/>
          <a:p>
            <a:pPr>
              <a:defRPr sz="700" baseline="0"/>
            </a:pPr>
            <a:endParaRPr lang="fr-FR"/>
          </a:p>
        </c:txPr>
        <c:crossAx val="93238784"/>
        <c:crosses val="autoZero"/>
        <c:auto val="1"/>
        <c:lblAlgn val="ctr"/>
        <c:lblOffset val="100"/>
        <c:noMultiLvlLbl val="0"/>
      </c:catAx>
      <c:valAx>
        <c:axId val="93238784"/>
        <c:scaling>
          <c:orientation val="minMax"/>
        </c:scaling>
        <c:delete val="0"/>
        <c:axPos val="b"/>
        <c:majorGridlines/>
        <c:numFmt formatCode="#,##0.0" sourceLinked="1"/>
        <c:majorTickMark val="out"/>
        <c:minorTickMark val="none"/>
        <c:tickLblPos val="nextTo"/>
        <c:txPr>
          <a:bodyPr/>
          <a:lstStyle/>
          <a:p>
            <a:pPr>
              <a:defRPr sz="800" baseline="0"/>
            </a:pPr>
            <a:endParaRPr lang="fr-FR"/>
          </a:p>
        </c:txPr>
        <c:crossAx val="93237248"/>
        <c:crosses val="autoZero"/>
        <c:crossBetween val="between"/>
      </c:valAx>
    </c:plotArea>
    <c:legend>
      <c:legendPos val="b"/>
      <c:overlay val="0"/>
      <c:txPr>
        <a:bodyPr/>
        <a:lstStyle/>
        <a:p>
          <a:pPr>
            <a:defRPr sz="800" baseline="0"/>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9524</xdr:colOff>
      <xdr:row>7</xdr:row>
      <xdr:rowOff>138112</xdr:rowOff>
    </xdr:from>
    <xdr:to>
      <xdr:col>10</xdr:col>
      <xdr:colOff>457199</xdr:colOff>
      <xdr:row>26</xdr:row>
      <xdr:rowOff>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947736</xdr:colOff>
      <xdr:row>9</xdr:row>
      <xdr:rowOff>142874</xdr:rowOff>
    </xdr:from>
    <xdr:to>
      <xdr:col>10</xdr:col>
      <xdr:colOff>457199</xdr:colOff>
      <xdr:row>26</xdr:row>
      <xdr:rowOff>104774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457200</xdr:colOff>
      <xdr:row>23</xdr:row>
      <xdr:rowOff>26670</xdr:rowOff>
    </xdr:from>
    <xdr:to>
      <xdr:col>2</xdr:col>
      <xdr:colOff>1066800</xdr:colOff>
      <xdr:row>45</xdr:row>
      <xdr:rowOff>175260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2"/>
  <sheetViews>
    <sheetView workbookViewId="0">
      <selection activeCell="A7" sqref="A7:K7"/>
    </sheetView>
  </sheetViews>
  <sheetFormatPr baseColWidth="10" defaultRowHeight="11.25" x14ac:dyDescent="0.2"/>
  <cols>
    <col min="1" max="16384" width="11.42578125" style="54"/>
  </cols>
  <sheetData>
    <row r="2" spans="1:13" x14ac:dyDescent="0.2">
      <c r="A2" s="69" t="s">
        <v>231</v>
      </c>
    </row>
    <row r="3" spans="1:13" x14ac:dyDescent="0.2">
      <c r="A3" s="69" t="s">
        <v>224</v>
      </c>
    </row>
    <row r="5" spans="1:13" x14ac:dyDescent="0.2">
      <c r="A5" s="60" t="s">
        <v>225</v>
      </c>
      <c r="B5" s="55"/>
      <c r="C5" s="55"/>
      <c r="D5" s="55"/>
      <c r="E5" s="55"/>
      <c r="F5" s="55"/>
      <c r="G5" s="55"/>
      <c r="H5" s="55"/>
      <c r="I5" s="55"/>
      <c r="J5" s="55"/>
    </row>
    <row r="6" spans="1:13" x14ac:dyDescent="0.2">
      <c r="A6" s="59" t="s">
        <v>226</v>
      </c>
      <c r="B6" s="27"/>
      <c r="C6" s="55"/>
      <c r="D6" s="55"/>
      <c r="E6" s="55"/>
      <c r="F6" s="55"/>
      <c r="G6" s="55"/>
      <c r="H6" s="55"/>
      <c r="I6" s="55"/>
      <c r="J6" s="55"/>
      <c r="K6" s="55"/>
    </row>
    <row r="7" spans="1:13" x14ac:dyDescent="0.2">
      <c r="A7" s="73" t="s">
        <v>227</v>
      </c>
      <c r="B7" s="73"/>
      <c r="C7" s="73"/>
      <c r="D7" s="73"/>
      <c r="E7" s="73"/>
      <c r="F7" s="73"/>
      <c r="G7" s="73"/>
      <c r="H7" s="73"/>
      <c r="I7" s="73"/>
      <c r="J7" s="73"/>
      <c r="K7" s="73"/>
    </row>
    <row r="8" spans="1:13" ht="11.25" customHeight="1" x14ac:dyDescent="0.2">
      <c r="A8" s="74" t="s">
        <v>228</v>
      </c>
      <c r="B8" s="74"/>
      <c r="C8" s="74"/>
      <c r="D8" s="74"/>
      <c r="E8" s="74"/>
      <c r="F8" s="74"/>
      <c r="G8" s="74"/>
      <c r="H8" s="74"/>
      <c r="I8" s="74"/>
      <c r="J8" s="74"/>
      <c r="K8" s="74"/>
      <c r="L8" s="74"/>
      <c r="M8" s="74"/>
    </row>
    <row r="9" spans="1:13" ht="11.25" customHeight="1" x14ac:dyDescent="0.2">
      <c r="A9" s="72" t="s">
        <v>93</v>
      </c>
      <c r="B9" s="72"/>
      <c r="C9" s="72"/>
      <c r="D9" s="72"/>
      <c r="E9" s="72"/>
      <c r="F9" s="72"/>
      <c r="G9" s="72"/>
      <c r="H9" s="72"/>
      <c r="I9" s="72"/>
      <c r="J9" s="72"/>
      <c r="K9" s="72"/>
      <c r="L9" s="72"/>
      <c r="M9" s="72"/>
    </row>
    <row r="10" spans="1:13" x14ac:dyDescent="0.2">
      <c r="A10" s="61" t="s">
        <v>94</v>
      </c>
      <c r="B10" s="58"/>
      <c r="C10" s="58"/>
      <c r="D10" s="58"/>
      <c r="E10" s="58"/>
      <c r="F10" s="58"/>
      <c r="G10" s="58"/>
      <c r="H10" s="58"/>
      <c r="I10" s="58"/>
      <c r="J10" s="58"/>
      <c r="K10" s="58"/>
      <c r="L10" s="58"/>
    </row>
    <row r="11" spans="1:13" x14ac:dyDescent="0.2">
      <c r="A11" s="73" t="s">
        <v>132</v>
      </c>
      <c r="B11" s="73"/>
      <c r="C11" s="73"/>
      <c r="D11" s="73"/>
      <c r="E11" s="73"/>
      <c r="F11" s="73"/>
      <c r="G11" s="73"/>
      <c r="H11" s="73"/>
      <c r="I11" s="73"/>
      <c r="J11" s="73"/>
      <c r="K11" s="73"/>
    </row>
    <row r="12" spans="1:13" ht="11.25" customHeight="1" x14ac:dyDescent="0.2">
      <c r="A12" s="70" t="s">
        <v>229</v>
      </c>
      <c r="B12" s="70"/>
      <c r="C12" s="70"/>
      <c r="D12" s="70"/>
      <c r="E12" s="70"/>
      <c r="F12" s="70"/>
      <c r="G12" s="70"/>
      <c r="H12" s="70"/>
      <c r="I12" s="70"/>
      <c r="J12" s="70"/>
      <c r="K12" s="70"/>
    </row>
    <row r="13" spans="1:13" ht="11.25" customHeight="1" x14ac:dyDescent="0.2">
      <c r="A13" s="70" t="s">
        <v>130</v>
      </c>
      <c r="B13" s="70"/>
      <c r="C13" s="70"/>
      <c r="D13" s="70"/>
      <c r="E13" s="70"/>
      <c r="F13" s="70"/>
      <c r="G13" s="70"/>
      <c r="H13" s="70"/>
      <c r="I13" s="70"/>
      <c r="J13" s="70"/>
      <c r="K13" s="70"/>
    </row>
    <row r="14" spans="1:13" ht="11.25" customHeight="1" x14ac:dyDescent="0.2">
      <c r="A14" s="71" t="s">
        <v>131</v>
      </c>
      <c r="B14" s="71"/>
      <c r="C14" s="71"/>
      <c r="D14" s="71"/>
      <c r="E14" s="71"/>
      <c r="F14" s="71"/>
      <c r="G14" s="71"/>
      <c r="H14" s="71"/>
      <c r="I14" s="71"/>
      <c r="J14" s="71"/>
      <c r="K14" s="71"/>
    </row>
    <row r="15" spans="1:13" ht="11.25" customHeight="1" x14ac:dyDescent="0.2">
      <c r="A15" s="70" t="s">
        <v>142</v>
      </c>
      <c r="B15" s="70"/>
      <c r="C15" s="70"/>
      <c r="D15" s="70"/>
      <c r="E15" s="70"/>
      <c r="F15" s="70"/>
      <c r="G15" s="70"/>
      <c r="H15" s="70"/>
      <c r="I15" s="70"/>
      <c r="J15" s="70"/>
      <c r="K15" s="70"/>
    </row>
    <row r="16" spans="1:13" ht="11.25" customHeight="1" x14ac:dyDescent="0.2">
      <c r="A16" s="70" t="s">
        <v>161</v>
      </c>
      <c r="B16" s="70"/>
      <c r="C16" s="70"/>
      <c r="D16" s="70"/>
      <c r="E16" s="70"/>
      <c r="F16" s="70"/>
      <c r="G16" s="70"/>
      <c r="H16" s="70"/>
      <c r="I16" s="70"/>
      <c r="J16" s="70"/>
      <c r="K16" s="70"/>
    </row>
    <row r="17" spans="1:13" ht="11.25" customHeight="1" x14ac:dyDescent="0.2">
      <c r="A17" s="70" t="s">
        <v>162</v>
      </c>
      <c r="B17" s="70"/>
      <c r="C17" s="70"/>
      <c r="D17" s="70"/>
      <c r="E17" s="70"/>
      <c r="F17" s="70"/>
      <c r="G17" s="70"/>
      <c r="H17" s="70"/>
      <c r="I17" s="70"/>
      <c r="J17" s="70"/>
      <c r="K17" s="70"/>
    </row>
    <row r="18" spans="1:13" ht="11.25" customHeight="1" x14ac:dyDescent="0.2">
      <c r="A18" s="70" t="s">
        <v>166</v>
      </c>
      <c r="B18" s="70"/>
      <c r="C18" s="70"/>
      <c r="D18" s="70"/>
      <c r="E18" s="70"/>
      <c r="F18" s="70"/>
      <c r="G18" s="70"/>
      <c r="H18" s="70"/>
      <c r="I18" s="70"/>
    </row>
    <row r="19" spans="1:13" ht="11.25" customHeight="1" x14ac:dyDescent="0.2">
      <c r="A19" s="70" t="s">
        <v>182</v>
      </c>
      <c r="B19" s="70"/>
      <c r="C19" s="70"/>
      <c r="D19" s="70"/>
      <c r="E19" s="70"/>
      <c r="F19" s="70"/>
      <c r="G19" s="70"/>
      <c r="H19" s="70"/>
      <c r="I19" s="70"/>
      <c r="J19" s="70"/>
      <c r="K19" s="70"/>
      <c r="L19" s="70"/>
      <c r="M19" s="70"/>
    </row>
    <row r="20" spans="1:13" ht="11.25" customHeight="1" x14ac:dyDescent="0.2">
      <c r="A20" s="70" t="s">
        <v>188</v>
      </c>
      <c r="B20" s="70"/>
      <c r="C20" s="70"/>
      <c r="D20" s="70"/>
      <c r="E20" s="70"/>
      <c r="F20" s="70"/>
      <c r="G20" s="70"/>
      <c r="H20" s="70"/>
      <c r="I20" s="70"/>
      <c r="J20" s="70"/>
      <c r="K20" s="70"/>
      <c r="L20" s="70"/>
      <c r="M20" s="70"/>
    </row>
    <row r="21" spans="1:13" x14ac:dyDescent="0.2">
      <c r="A21" s="62" t="s">
        <v>175</v>
      </c>
      <c r="B21" s="56"/>
      <c r="C21" s="56"/>
      <c r="D21" s="56"/>
      <c r="E21" s="56"/>
      <c r="F21" s="56"/>
      <c r="G21" s="56"/>
      <c r="H21" s="56"/>
      <c r="I21" s="56"/>
      <c r="J21" s="56"/>
      <c r="K21" s="56"/>
      <c r="L21" s="56"/>
      <c r="M21" s="56"/>
    </row>
    <row r="22" spans="1:13" x14ac:dyDescent="0.2">
      <c r="A22" s="57"/>
      <c r="B22" s="57"/>
      <c r="C22" s="57"/>
      <c r="D22" s="57"/>
    </row>
  </sheetData>
  <mergeCells count="13">
    <mergeCell ref="A14:K14"/>
    <mergeCell ref="A13:K13"/>
    <mergeCell ref="A15:K15"/>
    <mergeCell ref="A9:M9"/>
    <mergeCell ref="A7:K7"/>
    <mergeCell ref="A8:M8"/>
    <mergeCell ref="A11:K11"/>
    <mergeCell ref="A12:K12"/>
    <mergeCell ref="A16:K16"/>
    <mergeCell ref="A17:K17"/>
    <mergeCell ref="A19:M19"/>
    <mergeCell ref="A20:M20"/>
    <mergeCell ref="A18:I18"/>
  </mergeCells>
  <hyperlinks>
    <hyperlink ref="A5" location="'Tableau 1'!A1" display="Tableau 1 • Caractéristiques des ménages bénéficiaires d'aides au logement"/>
    <hyperlink ref="A6" location="'Graphique 1'!A1" display="Graphique 1 • Répartition des personnes bénéficiaires d'aides au logement selon les déciles de niveau de vie de l'ensemble de la population"/>
    <hyperlink ref="A7:K7" location="'Tableau 2'!A1" display="Tableau 2 • Niveau de vie et pauvreté des personnes bénéficiaires d'aides au logement "/>
    <hyperlink ref="A8:M8" location="'Tableau 3'!A1" display="Tableau 3 • Montant mensuel moyen des aides au logement et part agrégée de cette prestation dans le revenu disponible des ménages qui en bénéficient "/>
    <hyperlink ref="A9:M9" location="'Tableau 4'!A1" display="Tableau 4 • Dépenses mensuelles moyennes nettes et brutes de logement des ménages bénéficiaires d'aides au logement, selon leur statut d'occupation"/>
    <hyperlink ref="A10" location="'Tableau 5'!A1" display="Tableau 5 • Taux d’effort bruts et nets agrégés des ménages bénéficiaires d'aides au logement, selon leur statut d’occupation"/>
    <hyperlink ref="A11:K11" location="'Graphique 2'!A1" display="Graphique 2 • Distribution des taux d'effort nets des ménages locataires et bénéficiaires d'aides au logement"/>
    <hyperlink ref="A12:K12" location="'Tableau 6'!A1" display="Tableau 6 • Caractéristiques des revenus mensuels par UC avant et après déduction des dépenses de logement "/>
    <hyperlink ref="A13:K13" location="'Tableau 7'!A1" display="Tableau 7 • Confort sanitaire de base et présence d'un chauffage"/>
    <hyperlink ref="A15:K15" location="'Tableau 9'!A1" display="Tableau 9 • Part des ménages selon le nombre de difficultés de l'indicateur synthétique de défaut de qualité du logement"/>
    <hyperlink ref="A16:K16" location="'Graphique 3'!A1" display="Graphique 3 • Part des ménages confrontés aux 16 difficultés composant l'indicateur de défaut de qualité du logement"/>
    <hyperlink ref="A17:K17" location="'Tableau 10'!A1" display="Tableau 10 • Part des ménages pauvres en conditions de vie, selon leur statut d'occupation"/>
    <hyperlink ref="A18:I18" location="'Tableau 11'!A1" display="Tableau 11 • Part des ménages pauvres en conditions de vie, selon leur statut d'occupation"/>
    <hyperlink ref="A19:M19" location="'Tableau 12'!A1" display="Tableau 12 • Retard de paiement des ménages (réponse positive à la question &quot;Au cours des 12 deniers mois, avez-vous été, à cause de problèmes d'argent, dans l'impossibilité de payer à temps ?&quot;)"/>
    <hyperlink ref="A20:M20" location="'Tableau 13'!A1" display="Tableau 13 • Situation financière des ménages (réponse à la question &quot;Actuellement, diriez-vous plutôt que financièrement ?&quot;)"/>
    <hyperlink ref="A21" location="'Encadré 4 - Tableau '!A1" display="Encadré 4 - Tableau • Caractéristiques des jeunes de 18 à 24 ans bénéficiaires d'aides au logement"/>
    <hyperlink ref="A14:K14" location="'Tableau 8'!A1" display="Tableau 8 • Part des ménages confrontés aux difficultés de la composante logement de l'indicateur de pauvreté en conditions de vie"/>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sqref="A1:C1"/>
    </sheetView>
  </sheetViews>
  <sheetFormatPr baseColWidth="10" defaultRowHeight="11.25" x14ac:dyDescent="0.2"/>
  <cols>
    <col min="1" max="1" width="57" style="16" customWidth="1"/>
    <col min="2" max="2" width="27.28515625" style="16" customWidth="1"/>
    <col min="3" max="3" width="23.140625" style="16" customWidth="1"/>
    <col min="4" max="16384" width="11.42578125" style="16"/>
  </cols>
  <sheetData>
    <row r="1" spans="1:3" x14ac:dyDescent="0.2">
      <c r="A1" s="103" t="s">
        <v>130</v>
      </c>
      <c r="B1" s="104"/>
      <c r="C1" s="94"/>
    </row>
    <row r="2" spans="1:3" x14ac:dyDescent="0.2">
      <c r="A2" s="26"/>
      <c r="B2" s="22"/>
      <c r="C2" s="24"/>
    </row>
    <row r="3" spans="1:3" x14ac:dyDescent="0.2">
      <c r="C3" s="23" t="s">
        <v>36</v>
      </c>
    </row>
    <row r="4" spans="1:3" ht="22.5" x14ac:dyDescent="0.2">
      <c r="A4" s="5"/>
      <c r="B4" s="6" t="s">
        <v>213</v>
      </c>
      <c r="C4" s="43" t="s">
        <v>60</v>
      </c>
    </row>
    <row r="5" spans="1:3" x14ac:dyDescent="0.2">
      <c r="A5" s="7" t="s">
        <v>126</v>
      </c>
      <c r="B5" s="45">
        <v>0.8</v>
      </c>
      <c r="C5" s="45">
        <v>0.7</v>
      </c>
    </row>
    <row r="6" spans="1:3" ht="22.9" customHeight="1" x14ac:dyDescent="0.2">
      <c r="A6" s="5" t="s">
        <v>127</v>
      </c>
      <c r="B6" s="45">
        <v>0.2</v>
      </c>
      <c r="C6" s="45">
        <v>0.2</v>
      </c>
    </row>
    <row r="7" spans="1:3" ht="40.15" customHeight="1" x14ac:dyDescent="0.2">
      <c r="A7" s="5" t="s">
        <v>128</v>
      </c>
      <c r="B7" s="45">
        <v>5.8</v>
      </c>
      <c r="C7" s="45">
        <v>6.9</v>
      </c>
    </row>
    <row r="8" spans="1:3" ht="37.9" customHeight="1" x14ac:dyDescent="0.2">
      <c r="A8" s="5" t="s">
        <v>129</v>
      </c>
      <c r="B8" s="45">
        <v>93.2</v>
      </c>
      <c r="C8" s="45">
        <v>92.1</v>
      </c>
    </row>
    <row r="9" spans="1:3" ht="36.6" customHeight="1" x14ac:dyDescent="0.2">
      <c r="A9" s="90" t="s">
        <v>205</v>
      </c>
      <c r="B9" s="90"/>
      <c r="C9" s="90"/>
    </row>
    <row r="10" spans="1:3" ht="22.15" customHeight="1" x14ac:dyDescent="0.2">
      <c r="A10" s="92" t="s">
        <v>206</v>
      </c>
      <c r="B10" s="92"/>
      <c r="C10" s="92"/>
    </row>
    <row r="11" spans="1:3" ht="14.45" customHeight="1" x14ac:dyDescent="0.2">
      <c r="A11" s="92" t="s">
        <v>200</v>
      </c>
      <c r="B11" s="92"/>
      <c r="C11" s="92"/>
    </row>
    <row r="12" spans="1:3" x14ac:dyDescent="0.2">
      <c r="A12" s="92" t="s">
        <v>201</v>
      </c>
      <c r="B12" s="92"/>
      <c r="C12" s="92"/>
    </row>
  </sheetData>
  <mergeCells count="5">
    <mergeCell ref="A9:C9"/>
    <mergeCell ref="A10:C10"/>
    <mergeCell ref="A11:C11"/>
    <mergeCell ref="A12:C12"/>
    <mergeCell ref="A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sqref="A1:C1"/>
    </sheetView>
  </sheetViews>
  <sheetFormatPr baseColWidth="10" defaultRowHeight="11.25" x14ac:dyDescent="0.2"/>
  <cols>
    <col min="1" max="1" width="45" style="16" customWidth="1"/>
    <col min="2" max="2" width="27.7109375" style="16" customWidth="1"/>
    <col min="3" max="3" width="20.85546875" style="16" customWidth="1"/>
    <col min="4" max="16384" width="11.42578125" style="16"/>
  </cols>
  <sheetData>
    <row r="1" spans="1:3" ht="31.15" customHeight="1" x14ac:dyDescent="0.2">
      <c r="A1" s="103" t="s">
        <v>131</v>
      </c>
      <c r="B1" s="104"/>
      <c r="C1" s="94"/>
    </row>
    <row r="2" spans="1:3" ht="12.75" customHeight="1" x14ac:dyDescent="0.2">
      <c r="A2" s="26"/>
      <c r="B2" s="22"/>
      <c r="C2" s="24"/>
    </row>
    <row r="3" spans="1:3" x14ac:dyDescent="0.2">
      <c r="C3" s="23" t="s">
        <v>36</v>
      </c>
    </row>
    <row r="4" spans="1:3" ht="22.5" x14ac:dyDescent="0.2">
      <c r="A4" s="5"/>
      <c r="B4" s="47" t="s">
        <v>213</v>
      </c>
      <c r="C4" s="43" t="s">
        <v>60</v>
      </c>
    </row>
    <row r="5" spans="1:3" x14ac:dyDescent="0.2">
      <c r="A5" s="7" t="s">
        <v>133</v>
      </c>
      <c r="B5" s="45">
        <v>26.3</v>
      </c>
      <c r="C5" s="45">
        <v>8.1999999999999993</v>
      </c>
    </row>
    <row r="6" spans="1:3" x14ac:dyDescent="0.2">
      <c r="A6" s="7" t="s">
        <v>134</v>
      </c>
      <c r="B6" s="45">
        <v>20.2</v>
      </c>
      <c r="C6" s="45">
        <v>10.1</v>
      </c>
    </row>
    <row r="7" spans="1:3" x14ac:dyDescent="0.2">
      <c r="A7" s="7" t="s">
        <v>135</v>
      </c>
      <c r="B7" s="45">
        <v>0.3</v>
      </c>
      <c r="C7" s="45">
        <v>0.4</v>
      </c>
    </row>
    <row r="8" spans="1:3" x14ac:dyDescent="0.2">
      <c r="A8" s="7" t="s">
        <v>136</v>
      </c>
      <c r="B8" s="45">
        <v>0.7</v>
      </c>
      <c r="C8" s="45">
        <v>0.6</v>
      </c>
    </row>
    <row r="9" spans="1:3" x14ac:dyDescent="0.2">
      <c r="A9" s="5" t="s">
        <v>137</v>
      </c>
      <c r="B9" s="45">
        <v>1.1000000000000001</v>
      </c>
      <c r="C9" s="45">
        <v>0.4</v>
      </c>
    </row>
    <row r="10" spans="1:3" x14ac:dyDescent="0.2">
      <c r="A10" s="5" t="s">
        <v>138</v>
      </c>
      <c r="B10" s="45">
        <v>1.6</v>
      </c>
      <c r="C10" s="45">
        <v>1.2</v>
      </c>
    </row>
    <row r="11" spans="1:3" x14ac:dyDescent="0.2">
      <c r="A11" s="5" t="s">
        <v>139</v>
      </c>
      <c r="B11" s="45">
        <v>24.7</v>
      </c>
      <c r="C11" s="45">
        <v>16.600000000000001</v>
      </c>
    </row>
    <row r="12" spans="1:3" x14ac:dyDescent="0.2">
      <c r="A12" s="5" t="s">
        <v>140</v>
      </c>
      <c r="B12" s="45">
        <v>13.3</v>
      </c>
      <c r="C12" s="45">
        <v>6.5</v>
      </c>
    </row>
    <row r="13" spans="1:3" x14ac:dyDescent="0.2">
      <c r="A13" s="5" t="s">
        <v>141</v>
      </c>
      <c r="B13" s="45">
        <v>21.9</v>
      </c>
      <c r="C13" s="45">
        <v>11.1</v>
      </c>
    </row>
    <row r="14" spans="1:3" ht="22.5" x14ac:dyDescent="0.2">
      <c r="A14" s="5" t="s">
        <v>230</v>
      </c>
      <c r="B14" s="45">
        <v>12.1</v>
      </c>
      <c r="C14" s="45">
        <v>4.0999999999999996</v>
      </c>
    </row>
    <row r="15" spans="1:3" ht="24.6" customHeight="1" x14ac:dyDescent="0.2">
      <c r="A15" s="90" t="s">
        <v>203</v>
      </c>
      <c r="B15" s="90"/>
      <c r="C15" s="90"/>
    </row>
    <row r="16" spans="1:3" ht="23.45" customHeight="1" x14ac:dyDescent="0.2">
      <c r="A16" s="92" t="s">
        <v>204</v>
      </c>
      <c r="B16" s="92"/>
      <c r="C16" s="92"/>
    </row>
    <row r="17" spans="1:3" x14ac:dyDescent="0.2">
      <c r="A17" s="92" t="s">
        <v>200</v>
      </c>
      <c r="B17" s="92"/>
      <c r="C17" s="92"/>
    </row>
    <row r="18" spans="1:3" x14ac:dyDescent="0.2">
      <c r="A18" s="92" t="s">
        <v>201</v>
      </c>
      <c r="B18" s="92"/>
      <c r="C18" s="92"/>
    </row>
  </sheetData>
  <mergeCells count="5">
    <mergeCell ref="A15:C15"/>
    <mergeCell ref="A16:C16"/>
    <mergeCell ref="A17:C17"/>
    <mergeCell ref="A18:C18"/>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sqref="A1:C1"/>
    </sheetView>
  </sheetViews>
  <sheetFormatPr baseColWidth="10" defaultRowHeight="11.25" x14ac:dyDescent="0.2"/>
  <cols>
    <col min="1" max="1" width="44.28515625" style="16" customWidth="1"/>
    <col min="2" max="2" width="30.5703125" style="16" customWidth="1"/>
    <col min="3" max="3" width="23.28515625" style="16" customWidth="1"/>
    <col min="4" max="16384" width="11.42578125" style="16"/>
  </cols>
  <sheetData>
    <row r="1" spans="1:3" x14ac:dyDescent="0.2">
      <c r="A1" s="103" t="s">
        <v>142</v>
      </c>
      <c r="B1" s="104"/>
      <c r="C1" s="94"/>
    </row>
    <row r="2" spans="1:3" x14ac:dyDescent="0.2">
      <c r="A2" s="26"/>
      <c r="B2" s="22"/>
      <c r="C2" s="24"/>
    </row>
    <row r="3" spans="1:3" x14ac:dyDescent="0.2">
      <c r="C3" s="23" t="s">
        <v>36</v>
      </c>
    </row>
    <row r="4" spans="1:3" ht="22.5" x14ac:dyDescent="0.2">
      <c r="A4" s="5"/>
      <c r="B4" s="6" t="s">
        <v>213</v>
      </c>
      <c r="C4" s="43" t="s">
        <v>60</v>
      </c>
    </row>
    <row r="5" spans="1:3" ht="31.9" customHeight="1" x14ac:dyDescent="0.2">
      <c r="A5" s="7" t="s">
        <v>143</v>
      </c>
      <c r="B5" s="45">
        <v>38.1</v>
      </c>
      <c r="C5" s="45">
        <v>23.5</v>
      </c>
    </row>
    <row r="6" spans="1:3" ht="30.6" customHeight="1" x14ac:dyDescent="0.2">
      <c r="A6" s="7" t="s">
        <v>144</v>
      </c>
      <c r="B6" s="45">
        <v>4.5999999999999996</v>
      </c>
      <c r="C6" s="45">
        <v>1.8</v>
      </c>
    </row>
    <row r="7" spans="1:3" ht="20.45" customHeight="1" x14ac:dyDescent="0.2">
      <c r="A7" s="92" t="s">
        <v>202</v>
      </c>
      <c r="B7" s="92"/>
      <c r="C7" s="92"/>
    </row>
    <row r="8" spans="1:3" x14ac:dyDescent="0.2">
      <c r="A8" s="92" t="s">
        <v>200</v>
      </c>
      <c r="B8" s="92"/>
      <c r="C8" s="92"/>
    </row>
    <row r="9" spans="1:3" x14ac:dyDescent="0.2">
      <c r="A9" s="92" t="s">
        <v>201</v>
      </c>
      <c r="B9" s="92"/>
      <c r="C9" s="92"/>
    </row>
  </sheetData>
  <mergeCells count="4">
    <mergeCell ref="A1:C1"/>
    <mergeCell ref="A7:C7"/>
    <mergeCell ref="A8:C8"/>
    <mergeCell ref="A9:C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sqref="A1:C1"/>
    </sheetView>
  </sheetViews>
  <sheetFormatPr baseColWidth="10" defaultRowHeight="11.25" x14ac:dyDescent="0.2"/>
  <cols>
    <col min="1" max="1" width="51.42578125" style="16" customWidth="1"/>
    <col min="2" max="2" width="27.42578125" style="16" customWidth="1"/>
    <col min="3" max="3" width="17.42578125" style="16" customWidth="1"/>
    <col min="4" max="16384" width="11.42578125" style="16"/>
  </cols>
  <sheetData>
    <row r="1" spans="1:3" x14ac:dyDescent="0.2">
      <c r="A1" s="103" t="s">
        <v>161</v>
      </c>
      <c r="B1" s="104"/>
      <c r="C1" s="94"/>
    </row>
    <row r="2" spans="1:3" x14ac:dyDescent="0.2">
      <c r="A2" s="26"/>
      <c r="B2" s="22"/>
      <c r="C2" s="24"/>
    </row>
    <row r="3" spans="1:3" x14ac:dyDescent="0.2">
      <c r="C3" s="23" t="s">
        <v>36</v>
      </c>
    </row>
    <row r="4" spans="1:3" ht="22.5" x14ac:dyDescent="0.2">
      <c r="A4" s="5"/>
      <c r="B4" s="6" t="s">
        <v>125</v>
      </c>
      <c r="C4" s="6" t="s">
        <v>60</v>
      </c>
    </row>
    <row r="5" spans="1:3" x14ac:dyDescent="0.2">
      <c r="A5" s="12" t="s">
        <v>145</v>
      </c>
      <c r="B5" s="45">
        <v>10.4</v>
      </c>
      <c r="C5" s="45">
        <v>4.8</v>
      </c>
    </row>
    <row r="6" spans="1:3" x14ac:dyDescent="0.2">
      <c r="A6" s="12" t="s">
        <v>146</v>
      </c>
      <c r="B6" s="45">
        <v>9.5</v>
      </c>
      <c r="C6" s="45">
        <v>4.8</v>
      </c>
    </row>
    <row r="7" spans="1:3" x14ac:dyDescent="0.2">
      <c r="A7" s="12" t="s">
        <v>147</v>
      </c>
      <c r="B7" s="45">
        <v>9.1</v>
      </c>
      <c r="C7" s="45">
        <v>4.8</v>
      </c>
    </row>
    <row r="8" spans="1:3" ht="22.5" x14ac:dyDescent="0.2">
      <c r="A8" s="12" t="s">
        <v>148</v>
      </c>
      <c r="B8" s="45">
        <v>8.6999999999999993</v>
      </c>
      <c r="C8" s="45">
        <v>6.5</v>
      </c>
    </row>
    <row r="9" spans="1:3" ht="22.5" x14ac:dyDescent="0.2">
      <c r="A9" s="12" t="s">
        <v>149</v>
      </c>
      <c r="B9" s="45">
        <v>3.7</v>
      </c>
      <c r="C9" s="45">
        <v>2.2999999999999998</v>
      </c>
    </row>
    <row r="10" spans="1:3" x14ac:dyDescent="0.2">
      <c r="A10" s="12" t="s">
        <v>150</v>
      </c>
      <c r="B10" s="45">
        <v>3.7</v>
      </c>
      <c r="C10" s="45">
        <v>2.4</v>
      </c>
    </row>
    <row r="11" spans="1:3" x14ac:dyDescent="0.2">
      <c r="A11" s="12" t="s">
        <v>151</v>
      </c>
      <c r="B11" s="45">
        <v>3.3</v>
      </c>
      <c r="C11" s="45">
        <v>1.4</v>
      </c>
    </row>
    <row r="12" spans="1:3" x14ac:dyDescent="0.2">
      <c r="A12" s="12" t="s">
        <v>152</v>
      </c>
      <c r="B12" s="45">
        <v>3.2</v>
      </c>
      <c r="C12" s="45">
        <v>1.4</v>
      </c>
    </row>
    <row r="13" spans="1:3" x14ac:dyDescent="0.2">
      <c r="A13" s="12" t="s">
        <v>153</v>
      </c>
      <c r="B13" s="45">
        <v>3.2</v>
      </c>
      <c r="C13" s="45">
        <v>1.4</v>
      </c>
    </row>
    <row r="14" spans="1:3" ht="22.5" x14ac:dyDescent="0.2">
      <c r="A14" s="12" t="s">
        <v>154</v>
      </c>
      <c r="B14" s="45">
        <v>1.6</v>
      </c>
      <c r="C14" s="45">
        <v>0.6</v>
      </c>
    </row>
    <row r="15" spans="1:3" x14ac:dyDescent="0.2">
      <c r="A15" s="12" t="s">
        <v>155</v>
      </c>
      <c r="B15" s="45">
        <v>1.6</v>
      </c>
      <c r="C15" s="45">
        <v>0.8</v>
      </c>
    </row>
    <row r="16" spans="1:3" x14ac:dyDescent="0.2">
      <c r="A16" s="12" t="s">
        <v>156</v>
      </c>
      <c r="B16" s="45">
        <v>0.4</v>
      </c>
      <c r="C16" s="45">
        <v>0.2</v>
      </c>
    </row>
    <row r="17" spans="1:3" x14ac:dyDescent="0.2">
      <c r="A17" s="12" t="s">
        <v>157</v>
      </c>
      <c r="B17" s="45">
        <v>0.4</v>
      </c>
      <c r="C17" s="45">
        <v>0.4</v>
      </c>
    </row>
    <row r="18" spans="1:3" x14ac:dyDescent="0.2">
      <c r="A18" s="12" t="s">
        <v>158</v>
      </c>
      <c r="B18" s="45">
        <v>0.2</v>
      </c>
      <c r="C18" s="45">
        <v>0.3</v>
      </c>
    </row>
    <row r="19" spans="1:3" x14ac:dyDescent="0.2">
      <c r="A19" s="12" t="s">
        <v>159</v>
      </c>
      <c r="B19" s="45">
        <v>0.05</v>
      </c>
      <c r="C19" s="45">
        <v>0.09</v>
      </c>
    </row>
    <row r="20" spans="1:3" x14ac:dyDescent="0.2">
      <c r="A20" s="12" t="s">
        <v>160</v>
      </c>
      <c r="B20" s="45">
        <v>0.03</v>
      </c>
      <c r="C20" s="45">
        <v>0.06</v>
      </c>
    </row>
    <row r="21" spans="1:3" ht="25.15" customHeight="1" x14ac:dyDescent="0.2">
      <c r="A21" s="92" t="s">
        <v>199</v>
      </c>
      <c r="B21" s="92"/>
      <c r="C21" s="92"/>
    </row>
    <row r="22" spans="1:3" x14ac:dyDescent="0.2">
      <c r="A22" s="92" t="s">
        <v>200</v>
      </c>
      <c r="B22" s="92"/>
      <c r="C22" s="92"/>
    </row>
    <row r="23" spans="1:3" x14ac:dyDescent="0.2">
      <c r="A23" s="92" t="s">
        <v>201</v>
      </c>
      <c r="B23" s="92"/>
      <c r="C23" s="92"/>
    </row>
  </sheetData>
  <mergeCells count="4">
    <mergeCell ref="A1:C1"/>
    <mergeCell ref="A21:C21"/>
    <mergeCell ref="A22:C22"/>
    <mergeCell ref="A23:C2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sqref="A1:C1"/>
    </sheetView>
  </sheetViews>
  <sheetFormatPr baseColWidth="10" defaultRowHeight="11.25" x14ac:dyDescent="0.2"/>
  <cols>
    <col min="1" max="1" width="39.7109375" style="16" customWidth="1"/>
    <col min="2" max="2" width="22.85546875" style="16" customWidth="1"/>
    <col min="3" max="3" width="23" style="16" customWidth="1"/>
    <col min="4" max="5" width="22.85546875" style="16" customWidth="1"/>
    <col min="6" max="6" width="23" style="16" customWidth="1"/>
    <col min="7" max="16384" width="11.42578125" style="16"/>
  </cols>
  <sheetData>
    <row r="1" spans="1:7" x14ac:dyDescent="0.2">
      <c r="A1" s="103" t="s">
        <v>162</v>
      </c>
      <c r="B1" s="104"/>
      <c r="C1" s="94"/>
    </row>
    <row r="2" spans="1:7" x14ac:dyDescent="0.2">
      <c r="A2" s="26"/>
      <c r="B2" s="22"/>
      <c r="C2" s="24"/>
    </row>
    <row r="3" spans="1:7" x14ac:dyDescent="0.2">
      <c r="G3" s="23" t="s">
        <v>36</v>
      </c>
    </row>
    <row r="4" spans="1:7" ht="14.45" customHeight="1" x14ac:dyDescent="0.2">
      <c r="A4" s="5"/>
      <c r="B4" s="88" t="s">
        <v>125</v>
      </c>
      <c r="C4" s="105"/>
      <c r="D4" s="105"/>
      <c r="E4" s="88" t="s">
        <v>60</v>
      </c>
      <c r="F4" s="105" t="s">
        <v>60</v>
      </c>
      <c r="G4" s="105"/>
    </row>
    <row r="5" spans="1:7" ht="22.5" x14ac:dyDescent="0.2">
      <c r="A5" s="7"/>
      <c r="B5" s="48" t="s">
        <v>214</v>
      </c>
      <c r="C5" s="48" t="s">
        <v>216</v>
      </c>
      <c r="D5" s="49" t="s">
        <v>164</v>
      </c>
      <c r="E5" s="48" t="s">
        <v>215</v>
      </c>
      <c r="F5" s="48" t="s">
        <v>216</v>
      </c>
      <c r="G5" s="49" t="s">
        <v>164</v>
      </c>
    </row>
    <row r="6" spans="1:7" x14ac:dyDescent="0.2">
      <c r="A6" s="7" t="s">
        <v>163</v>
      </c>
      <c r="B6" s="45">
        <v>15</v>
      </c>
      <c r="C6" s="44">
        <v>30</v>
      </c>
      <c r="D6" s="44">
        <v>28</v>
      </c>
      <c r="E6" s="44">
        <v>5</v>
      </c>
      <c r="F6" s="44">
        <v>23</v>
      </c>
      <c r="G6" s="44">
        <v>12</v>
      </c>
    </row>
    <row r="7" spans="1:7" x14ac:dyDescent="0.2">
      <c r="A7" s="9" t="s">
        <v>165</v>
      </c>
      <c r="B7" s="10"/>
      <c r="C7" s="11"/>
      <c r="D7" s="11"/>
      <c r="E7" s="11"/>
      <c r="F7" s="11"/>
      <c r="G7" s="11"/>
    </row>
    <row r="8" spans="1:7" x14ac:dyDescent="0.2">
      <c r="A8" s="92" t="s">
        <v>198</v>
      </c>
      <c r="B8" s="92"/>
      <c r="C8" s="92"/>
      <c r="D8" s="94"/>
      <c r="E8" s="94"/>
      <c r="F8" s="94"/>
      <c r="G8" s="94"/>
    </row>
    <row r="9" spans="1:7" x14ac:dyDescent="0.2">
      <c r="A9" s="92" t="s">
        <v>194</v>
      </c>
      <c r="B9" s="92"/>
      <c r="C9" s="92"/>
      <c r="D9" s="94"/>
      <c r="E9" s="94"/>
      <c r="F9" s="94"/>
      <c r="G9" s="94"/>
    </row>
    <row r="10" spans="1:7" x14ac:dyDescent="0.2">
      <c r="A10" s="92" t="s">
        <v>195</v>
      </c>
      <c r="B10" s="92"/>
      <c r="C10" s="92"/>
    </row>
    <row r="13" spans="1:7" ht="28.15" customHeight="1" x14ac:dyDescent="0.2"/>
  </sheetData>
  <mergeCells count="6">
    <mergeCell ref="A10:C10"/>
    <mergeCell ref="A1:C1"/>
    <mergeCell ref="B4:D4"/>
    <mergeCell ref="E4:G4"/>
    <mergeCell ref="A8:G8"/>
    <mergeCell ref="A9:G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sqref="A1:C1"/>
    </sheetView>
  </sheetViews>
  <sheetFormatPr baseColWidth="10" defaultRowHeight="11.25" x14ac:dyDescent="0.2"/>
  <cols>
    <col min="1" max="1" width="74.42578125" style="16" customWidth="1"/>
    <col min="2" max="2" width="24.140625" style="16" customWidth="1"/>
    <col min="3" max="3" width="21.7109375" style="16" customWidth="1"/>
    <col min="4" max="16384" width="11.42578125" style="16"/>
  </cols>
  <sheetData>
    <row r="1" spans="1:7" x14ac:dyDescent="0.2">
      <c r="A1" s="103" t="s">
        <v>166</v>
      </c>
      <c r="B1" s="104"/>
      <c r="C1" s="94"/>
    </row>
    <row r="2" spans="1:7" x14ac:dyDescent="0.2">
      <c r="A2" s="26"/>
      <c r="B2" s="22"/>
      <c r="C2" s="24"/>
    </row>
    <row r="3" spans="1:7" x14ac:dyDescent="0.2">
      <c r="C3" s="23" t="s">
        <v>36</v>
      </c>
    </row>
    <row r="4" spans="1:7" ht="22.5" x14ac:dyDescent="0.2">
      <c r="A4" s="5"/>
      <c r="B4" s="6" t="s">
        <v>125</v>
      </c>
      <c r="C4" s="6" t="s">
        <v>60</v>
      </c>
    </row>
    <row r="5" spans="1:7" x14ac:dyDescent="0.2">
      <c r="A5" s="7" t="s">
        <v>167</v>
      </c>
      <c r="B5" s="44">
        <v>16.899999999999999</v>
      </c>
      <c r="C5" s="44">
        <v>8.1999999999999993</v>
      </c>
    </row>
    <row r="6" spans="1:7" x14ac:dyDescent="0.2">
      <c r="A6" s="7" t="s">
        <v>181</v>
      </c>
      <c r="B6" s="44">
        <v>28.7</v>
      </c>
      <c r="C6" s="44">
        <v>13.7</v>
      </c>
    </row>
    <row r="7" spans="1:7" x14ac:dyDescent="0.2">
      <c r="A7" s="7" t="s">
        <v>168</v>
      </c>
      <c r="B7" s="44">
        <v>17.399999999999999</v>
      </c>
      <c r="C7" s="44">
        <v>7.7</v>
      </c>
    </row>
    <row r="8" spans="1:7" x14ac:dyDescent="0.2">
      <c r="A8" s="7" t="s">
        <v>169</v>
      </c>
      <c r="B8" s="44">
        <v>45.7</v>
      </c>
      <c r="C8" s="44">
        <v>24.4</v>
      </c>
    </row>
    <row r="9" spans="1:7" x14ac:dyDescent="0.2">
      <c r="A9" s="7" t="s">
        <v>170</v>
      </c>
      <c r="B9" s="44">
        <v>10.6</v>
      </c>
      <c r="C9" s="44">
        <v>5.8</v>
      </c>
    </row>
    <row r="10" spans="1:7" x14ac:dyDescent="0.2">
      <c r="A10" s="7" t="s">
        <v>171</v>
      </c>
      <c r="B10" s="44">
        <v>20.7</v>
      </c>
      <c r="C10" s="44">
        <v>10.199999999999999</v>
      </c>
    </row>
    <row r="11" spans="1:7" x14ac:dyDescent="0.2">
      <c r="A11" s="7" t="s">
        <v>172</v>
      </c>
      <c r="B11" s="44">
        <v>19.7</v>
      </c>
      <c r="C11" s="44">
        <v>9</v>
      </c>
    </row>
    <row r="12" spans="1:7" x14ac:dyDescent="0.2">
      <c r="A12" s="7" t="s">
        <v>173</v>
      </c>
      <c r="B12" s="44">
        <v>45.7</v>
      </c>
      <c r="C12" s="44">
        <v>24.1</v>
      </c>
    </row>
    <row r="13" spans="1:7" x14ac:dyDescent="0.2">
      <c r="A13" s="7" t="s">
        <v>217</v>
      </c>
      <c r="B13" s="44">
        <v>62</v>
      </c>
      <c r="C13" s="44">
        <v>31</v>
      </c>
    </row>
    <row r="14" spans="1:7" x14ac:dyDescent="0.2">
      <c r="A14" s="7" t="s">
        <v>174</v>
      </c>
      <c r="B14" s="44">
        <v>15</v>
      </c>
      <c r="C14" s="44">
        <v>33</v>
      </c>
    </row>
    <row r="15" spans="1:7" ht="26.25" customHeight="1" x14ac:dyDescent="0.2">
      <c r="A15" s="92" t="s">
        <v>197</v>
      </c>
      <c r="B15" s="78"/>
      <c r="C15" s="78"/>
      <c r="D15" s="24"/>
      <c r="E15" s="24"/>
      <c r="F15" s="24"/>
      <c r="G15" s="24"/>
    </row>
    <row r="16" spans="1:7" x14ac:dyDescent="0.2">
      <c r="A16" s="92" t="s">
        <v>194</v>
      </c>
      <c r="B16" s="78"/>
      <c r="C16" s="78"/>
      <c r="D16" s="92"/>
      <c r="E16" s="78"/>
      <c r="F16" s="78"/>
      <c r="G16" s="8"/>
    </row>
    <row r="17" spans="1:3" x14ac:dyDescent="0.2">
      <c r="A17" s="92" t="s">
        <v>195</v>
      </c>
      <c r="B17" s="78"/>
      <c r="C17" s="78"/>
    </row>
  </sheetData>
  <mergeCells count="5">
    <mergeCell ref="A1:C1"/>
    <mergeCell ref="A17:C17"/>
    <mergeCell ref="A15:C15"/>
    <mergeCell ref="A16:C16"/>
    <mergeCell ref="D16:F1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sqref="A1:C1"/>
    </sheetView>
  </sheetViews>
  <sheetFormatPr baseColWidth="10" defaultRowHeight="11.25" x14ac:dyDescent="0.2"/>
  <cols>
    <col min="1" max="1" width="48.85546875" style="16" customWidth="1"/>
    <col min="2" max="2" width="20.5703125" style="16" customWidth="1"/>
    <col min="3" max="3" width="19.7109375" style="16" customWidth="1"/>
    <col min="4" max="16384" width="11.42578125" style="16"/>
  </cols>
  <sheetData>
    <row r="1" spans="1:3" ht="24" customHeight="1" x14ac:dyDescent="0.2">
      <c r="A1" s="103" t="s">
        <v>182</v>
      </c>
      <c r="B1" s="104"/>
      <c r="C1" s="94"/>
    </row>
    <row r="2" spans="1:3" ht="12" customHeight="1" x14ac:dyDescent="0.2">
      <c r="A2" s="26"/>
      <c r="B2" s="22"/>
      <c r="C2" s="24"/>
    </row>
    <row r="3" spans="1:3" x14ac:dyDescent="0.2">
      <c r="C3" s="23" t="s">
        <v>36</v>
      </c>
    </row>
    <row r="4" spans="1:3" ht="22.5" x14ac:dyDescent="0.2">
      <c r="A4" s="5"/>
      <c r="B4" s="6" t="s">
        <v>125</v>
      </c>
      <c r="C4" s="6" t="s">
        <v>60</v>
      </c>
    </row>
    <row r="5" spans="1:3" x14ac:dyDescent="0.2">
      <c r="A5" s="7" t="s">
        <v>183</v>
      </c>
      <c r="B5" s="44">
        <v>12</v>
      </c>
      <c r="C5" s="44">
        <v>5</v>
      </c>
    </row>
    <row r="6" spans="1:3" x14ac:dyDescent="0.2">
      <c r="A6" s="7" t="s">
        <v>184</v>
      </c>
      <c r="B6" s="44">
        <v>5</v>
      </c>
      <c r="C6" s="44">
        <v>3</v>
      </c>
    </row>
    <row r="7" spans="1:3" x14ac:dyDescent="0.2">
      <c r="A7" s="7" t="s">
        <v>185</v>
      </c>
      <c r="B7" s="44">
        <v>11</v>
      </c>
      <c r="C7" s="44">
        <v>4</v>
      </c>
    </row>
    <row r="8" spans="1:3" x14ac:dyDescent="0.2">
      <c r="A8" s="7" t="s">
        <v>186</v>
      </c>
      <c r="B8" s="44">
        <v>19</v>
      </c>
      <c r="C8" s="44">
        <v>8</v>
      </c>
    </row>
    <row r="9" spans="1:3" ht="27" customHeight="1" x14ac:dyDescent="0.2">
      <c r="A9" s="92" t="s">
        <v>187</v>
      </c>
      <c r="B9" s="78"/>
      <c r="C9" s="78"/>
    </row>
    <row r="10" spans="1:3" ht="25.15" customHeight="1" x14ac:dyDescent="0.2">
      <c r="A10" s="92" t="s">
        <v>196</v>
      </c>
      <c r="B10" s="78"/>
      <c r="C10" s="78"/>
    </row>
    <row r="11" spans="1:3" x14ac:dyDescent="0.2">
      <c r="A11" s="92" t="s">
        <v>194</v>
      </c>
      <c r="B11" s="78"/>
      <c r="C11" s="78"/>
    </row>
    <row r="12" spans="1:3" x14ac:dyDescent="0.2">
      <c r="A12" s="92" t="s">
        <v>195</v>
      </c>
      <c r="B12" s="78"/>
      <c r="C12" s="78"/>
    </row>
  </sheetData>
  <mergeCells count="5">
    <mergeCell ref="A1:C1"/>
    <mergeCell ref="A10:C10"/>
    <mergeCell ref="A11:C11"/>
    <mergeCell ref="A12:C12"/>
    <mergeCell ref="A9:C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sqref="A1:C1"/>
    </sheetView>
  </sheetViews>
  <sheetFormatPr baseColWidth="10" defaultRowHeight="11.25" x14ac:dyDescent="0.2"/>
  <cols>
    <col min="1" max="1" width="37.5703125" style="16" customWidth="1"/>
    <col min="2" max="2" width="26.28515625" style="16" customWidth="1"/>
    <col min="3" max="3" width="17.140625" style="16" customWidth="1"/>
    <col min="4" max="16384" width="11.42578125" style="16"/>
  </cols>
  <sheetData>
    <row r="1" spans="1:3" ht="26.45" customHeight="1" x14ac:dyDescent="0.2">
      <c r="A1" s="103" t="s">
        <v>188</v>
      </c>
      <c r="B1" s="104"/>
      <c r="C1" s="94"/>
    </row>
    <row r="2" spans="1:3" ht="11.25" customHeight="1" x14ac:dyDescent="0.2">
      <c r="A2" s="26"/>
      <c r="B2" s="22"/>
      <c r="C2" s="24"/>
    </row>
    <row r="3" spans="1:3" x14ac:dyDescent="0.2">
      <c r="C3" s="23" t="s">
        <v>36</v>
      </c>
    </row>
    <row r="4" spans="1:3" ht="22.5" x14ac:dyDescent="0.2">
      <c r="A4" s="5"/>
      <c r="B4" s="6" t="s">
        <v>125</v>
      </c>
      <c r="C4" s="6" t="s">
        <v>60</v>
      </c>
    </row>
    <row r="5" spans="1:3" ht="14.45" customHeight="1" x14ac:dyDescent="0.2">
      <c r="A5" s="7" t="s">
        <v>176</v>
      </c>
      <c r="B5" s="44">
        <v>8.4</v>
      </c>
      <c r="C5" s="44">
        <v>3.7</v>
      </c>
    </row>
    <row r="6" spans="1:3" x14ac:dyDescent="0.2">
      <c r="A6" s="7" t="s">
        <v>177</v>
      </c>
      <c r="B6" s="44">
        <v>26.3</v>
      </c>
      <c r="C6" s="44">
        <v>14.2</v>
      </c>
    </row>
    <row r="7" spans="1:3" x14ac:dyDescent="0.2">
      <c r="A7" s="7" t="s">
        <v>189</v>
      </c>
      <c r="B7" s="44">
        <v>43</v>
      </c>
      <c r="C7" s="44">
        <v>40.1</v>
      </c>
    </row>
    <row r="8" spans="1:3" x14ac:dyDescent="0.2">
      <c r="A8" s="7" t="s">
        <v>178</v>
      </c>
      <c r="B8" s="44">
        <v>17.100000000000001</v>
      </c>
      <c r="C8" s="44">
        <v>27.3</v>
      </c>
    </row>
    <row r="9" spans="1:3" x14ac:dyDescent="0.2">
      <c r="A9" s="7" t="s">
        <v>179</v>
      </c>
      <c r="B9" s="44">
        <v>4.5999999999999996</v>
      </c>
      <c r="C9" s="44">
        <v>12.7</v>
      </c>
    </row>
    <row r="10" spans="1:3" x14ac:dyDescent="0.2">
      <c r="A10" s="7" t="s">
        <v>180</v>
      </c>
      <c r="B10" s="44">
        <v>0.6</v>
      </c>
      <c r="C10" s="44">
        <v>1.9</v>
      </c>
    </row>
    <row r="11" spans="1:3" ht="24.6" customHeight="1" x14ac:dyDescent="0.2">
      <c r="A11" s="92" t="s">
        <v>193</v>
      </c>
      <c r="B11" s="78"/>
      <c r="C11" s="78"/>
    </row>
    <row r="12" spans="1:3" x14ac:dyDescent="0.2">
      <c r="A12" s="92" t="s">
        <v>194</v>
      </c>
      <c r="B12" s="78"/>
      <c r="C12" s="78"/>
    </row>
    <row r="13" spans="1:3" x14ac:dyDescent="0.2">
      <c r="A13" s="92" t="s">
        <v>195</v>
      </c>
      <c r="B13" s="78"/>
      <c r="C13" s="78"/>
    </row>
  </sheetData>
  <mergeCells count="4">
    <mergeCell ref="A13:C13"/>
    <mergeCell ref="A1:C1"/>
    <mergeCell ref="A11:C11"/>
    <mergeCell ref="A12:C1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opLeftCell="A22" workbookViewId="0">
      <selection activeCell="B33" sqref="B33"/>
    </sheetView>
  </sheetViews>
  <sheetFormatPr baseColWidth="10" defaultRowHeight="11.25" x14ac:dyDescent="0.2"/>
  <cols>
    <col min="1" max="1" width="22.42578125" style="16" customWidth="1"/>
    <col min="2" max="2" width="37.7109375" style="16" customWidth="1"/>
    <col min="3" max="3" width="13.7109375" style="16" customWidth="1"/>
    <col min="4" max="4" width="12.140625" style="16" customWidth="1"/>
    <col min="5" max="5" width="15" style="16" customWidth="1"/>
    <col min="6" max="6" width="15.7109375" style="16" customWidth="1"/>
    <col min="7" max="7" width="15" style="16" customWidth="1"/>
    <col min="8" max="8" width="16.140625" style="16" customWidth="1"/>
    <col min="9" max="16384" width="11.42578125" style="16"/>
  </cols>
  <sheetData>
    <row r="1" spans="1:8" x14ac:dyDescent="0.2">
      <c r="A1" s="106" t="s">
        <v>175</v>
      </c>
      <c r="B1" s="106"/>
      <c r="C1" s="106"/>
      <c r="D1" s="106"/>
    </row>
    <row r="2" spans="1:8" x14ac:dyDescent="0.2">
      <c r="A2" s="107"/>
      <c r="B2" s="107"/>
      <c r="C2" s="107"/>
      <c r="D2" s="107"/>
    </row>
    <row r="3" spans="1:8" x14ac:dyDescent="0.2">
      <c r="A3" s="50"/>
      <c r="B3" s="50"/>
      <c r="C3" s="50"/>
      <c r="D3" s="50"/>
    </row>
    <row r="4" spans="1:8" x14ac:dyDescent="0.2">
      <c r="A4" s="50"/>
      <c r="B4" s="50"/>
      <c r="C4" s="50"/>
      <c r="D4" s="50"/>
      <c r="H4" s="17" t="s">
        <v>35</v>
      </c>
    </row>
    <row r="5" spans="1:8" x14ac:dyDescent="0.2">
      <c r="A5" s="88"/>
      <c r="B5" s="88"/>
      <c r="C5" s="108" t="s">
        <v>218</v>
      </c>
      <c r="D5" s="88" t="s">
        <v>223</v>
      </c>
      <c r="E5" s="88" t="s">
        <v>219</v>
      </c>
      <c r="F5" s="88" t="s">
        <v>220</v>
      </c>
      <c r="G5" s="88" t="s">
        <v>222</v>
      </c>
      <c r="H5" s="88" t="s">
        <v>221</v>
      </c>
    </row>
    <row r="6" spans="1:8" ht="61.15" customHeight="1" x14ac:dyDescent="0.2">
      <c r="A6" s="88"/>
      <c r="B6" s="88"/>
      <c r="C6" s="109"/>
      <c r="D6" s="88"/>
      <c r="E6" s="88"/>
      <c r="F6" s="88"/>
      <c r="G6" s="88"/>
      <c r="H6" s="88"/>
    </row>
    <row r="7" spans="1:8" ht="24" customHeight="1" x14ac:dyDescent="0.2">
      <c r="A7" s="88" t="s">
        <v>97</v>
      </c>
      <c r="B7" s="88"/>
      <c r="C7" s="51">
        <f>ROUND(1211537,-2)</f>
        <v>1211500</v>
      </c>
      <c r="D7" s="51">
        <f>ROUND(5384638,-2)</f>
        <v>5384600</v>
      </c>
      <c r="E7" s="51">
        <f>ROUND(659530,-2)</f>
        <v>659500</v>
      </c>
      <c r="F7" s="51">
        <f>ROUND(615799,-2)</f>
        <v>615800</v>
      </c>
      <c r="G7" s="51">
        <f>ROUND(546367,-2)</f>
        <v>546400</v>
      </c>
      <c r="H7" s="51">
        <f>ROUND(471811,-2)</f>
        <v>471800</v>
      </c>
    </row>
    <row r="8" spans="1:8" x14ac:dyDescent="0.2">
      <c r="A8" s="88" t="s">
        <v>98</v>
      </c>
      <c r="B8" s="40" t="s">
        <v>120</v>
      </c>
      <c r="C8" s="52">
        <v>58.01</v>
      </c>
      <c r="D8" s="52">
        <v>49.38</v>
      </c>
      <c r="E8" s="52">
        <v>61.65</v>
      </c>
      <c r="F8" s="52">
        <v>54.78</v>
      </c>
      <c r="G8" s="52">
        <v>53.95</v>
      </c>
      <c r="H8" s="52">
        <v>47.17</v>
      </c>
    </row>
    <row r="9" spans="1:8" x14ac:dyDescent="0.2">
      <c r="A9" s="88"/>
      <c r="B9" s="40" t="s">
        <v>121</v>
      </c>
      <c r="C9" s="52">
        <v>41.99</v>
      </c>
      <c r="D9" s="52">
        <v>50.62</v>
      </c>
      <c r="E9" s="52">
        <v>38.35</v>
      </c>
      <c r="F9" s="52">
        <v>45.22</v>
      </c>
      <c r="G9" s="52">
        <v>46.05</v>
      </c>
      <c r="H9" s="52">
        <v>52.83</v>
      </c>
    </row>
    <row r="10" spans="1:8" x14ac:dyDescent="0.2">
      <c r="A10" s="88" t="s">
        <v>99</v>
      </c>
      <c r="B10" s="40" t="s">
        <v>100</v>
      </c>
      <c r="C10" s="52">
        <v>32.89</v>
      </c>
      <c r="D10" s="52">
        <v>43.43</v>
      </c>
      <c r="E10" s="52">
        <v>16.78</v>
      </c>
      <c r="F10" s="52">
        <v>15.73</v>
      </c>
      <c r="G10" s="52">
        <v>51.89</v>
      </c>
      <c r="H10" s="53">
        <v>64.77</v>
      </c>
    </row>
    <row r="11" spans="1:8" x14ac:dyDescent="0.2">
      <c r="A11" s="88"/>
      <c r="B11" s="40" t="s">
        <v>101</v>
      </c>
      <c r="C11" s="52">
        <v>35.39</v>
      </c>
      <c r="D11" s="52">
        <v>28.1</v>
      </c>
      <c r="E11" s="52">
        <v>36.53</v>
      </c>
      <c r="F11" s="52">
        <v>28</v>
      </c>
      <c r="G11" s="52">
        <v>34.15</v>
      </c>
      <c r="H11" s="52">
        <v>18.7</v>
      </c>
    </row>
    <row r="12" spans="1:8" x14ac:dyDescent="0.2">
      <c r="A12" s="88"/>
      <c r="B12" s="40" t="s">
        <v>102</v>
      </c>
      <c r="C12" s="52">
        <v>31.71</v>
      </c>
      <c r="D12" s="52">
        <v>28.47</v>
      </c>
      <c r="E12" s="52">
        <v>46.69</v>
      </c>
      <c r="F12" s="52">
        <v>56.27</v>
      </c>
      <c r="G12" s="52">
        <v>13.95</v>
      </c>
      <c r="H12" s="52">
        <v>16.53</v>
      </c>
    </row>
    <row r="13" spans="1:8" x14ac:dyDescent="0.2">
      <c r="A13" s="88" t="s">
        <v>191</v>
      </c>
      <c r="B13" s="40" t="s">
        <v>103</v>
      </c>
      <c r="C13" s="52">
        <v>0.47</v>
      </c>
      <c r="D13" s="52">
        <v>57.41</v>
      </c>
      <c r="E13" s="52">
        <v>0</v>
      </c>
      <c r="F13" s="52">
        <v>0</v>
      </c>
      <c r="G13" s="52">
        <v>0</v>
      </c>
      <c r="H13" s="52">
        <v>0</v>
      </c>
    </row>
    <row r="14" spans="1:8" x14ac:dyDescent="0.2">
      <c r="A14" s="88"/>
      <c r="B14" s="40" t="s">
        <v>104</v>
      </c>
      <c r="C14" s="52">
        <v>45.1</v>
      </c>
      <c r="D14" s="52">
        <v>18.91</v>
      </c>
      <c r="E14" s="52">
        <v>0</v>
      </c>
      <c r="F14" s="52">
        <v>0</v>
      </c>
      <c r="G14" s="52">
        <v>100</v>
      </c>
      <c r="H14" s="52">
        <v>100</v>
      </c>
    </row>
    <row r="15" spans="1:8" x14ac:dyDescent="0.2">
      <c r="A15" s="88"/>
      <c r="B15" s="40" t="s">
        <v>105</v>
      </c>
      <c r="C15" s="52">
        <v>54.44</v>
      </c>
      <c r="D15" s="52">
        <v>23.68</v>
      </c>
      <c r="E15" s="52">
        <v>100</v>
      </c>
      <c r="F15" s="52">
        <v>100</v>
      </c>
      <c r="G15" s="52">
        <v>0</v>
      </c>
      <c r="H15" s="52">
        <v>0</v>
      </c>
    </row>
    <row r="16" spans="1:8" x14ac:dyDescent="0.2">
      <c r="A16" s="88" t="s">
        <v>106</v>
      </c>
      <c r="B16" s="40" t="s">
        <v>107</v>
      </c>
      <c r="C16" s="52">
        <v>92</v>
      </c>
      <c r="D16" s="52">
        <v>95</v>
      </c>
      <c r="E16" s="52">
        <v>90</v>
      </c>
      <c r="F16" s="52">
        <v>88</v>
      </c>
      <c r="G16" s="52">
        <v>93.69</v>
      </c>
      <c r="H16" s="53">
        <v>80.48</v>
      </c>
    </row>
    <row r="17" spans="1:8" x14ac:dyDescent="0.2">
      <c r="A17" s="88"/>
      <c r="B17" s="40" t="s">
        <v>108</v>
      </c>
      <c r="C17" s="52">
        <v>8</v>
      </c>
      <c r="D17" s="52">
        <v>5</v>
      </c>
      <c r="E17" s="52">
        <v>10</v>
      </c>
      <c r="F17" s="52">
        <v>12</v>
      </c>
      <c r="G17" s="52">
        <v>6.31</v>
      </c>
      <c r="H17" s="52">
        <v>19.52</v>
      </c>
    </row>
    <row r="18" spans="1:8" x14ac:dyDescent="0.2">
      <c r="A18" s="88" t="s">
        <v>109</v>
      </c>
      <c r="B18" s="40" t="s">
        <v>110</v>
      </c>
      <c r="C18" s="52">
        <v>67.19</v>
      </c>
      <c r="D18" s="52">
        <v>49.51</v>
      </c>
      <c r="E18" s="52">
        <v>47.23</v>
      </c>
      <c r="F18" s="52">
        <v>25.05</v>
      </c>
      <c r="G18" s="52">
        <v>91.17</v>
      </c>
      <c r="H18" s="52">
        <v>77.66</v>
      </c>
    </row>
    <row r="19" spans="1:8" x14ac:dyDescent="0.2">
      <c r="A19" s="88"/>
      <c r="B19" s="40" t="s">
        <v>53</v>
      </c>
      <c r="C19" s="52">
        <v>19.940000000000001</v>
      </c>
      <c r="D19" s="52">
        <v>29.8</v>
      </c>
      <c r="E19" s="52">
        <v>30.69</v>
      </c>
      <c r="F19" s="52">
        <v>60.01</v>
      </c>
      <c r="G19" s="52">
        <v>7.16</v>
      </c>
      <c r="H19" s="52">
        <v>15.77</v>
      </c>
    </row>
    <row r="20" spans="1:8" x14ac:dyDescent="0.2">
      <c r="A20" s="88"/>
      <c r="B20" s="40" t="s">
        <v>111</v>
      </c>
      <c r="C20" s="52">
        <v>12.88</v>
      </c>
      <c r="D20" s="52">
        <v>20.69</v>
      </c>
      <c r="E20" s="52">
        <v>22.08</v>
      </c>
      <c r="F20" s="52">
        <v>14.94</v>
      </c>
      <c r="G20" s="52">
        <v>1.66</v>
      </c>
      <c r="H20" s="52">
        <v>6.57</v>
      </c>
    </row>
    <row r="21" spans="1:8" ht="24.75" customHeight="1" x14ac:dyDescent="0.2">
      <c r="A21" s="88" t="s">
        <v>112</v>
      </c>
      <c r="B21" s="12" t="s">
        <v>113</v>
      </c>
      <c r="C21" s="52">
        <v>16.829999999999998</v>
      </c>
      <c r="D21" s="52">
        <v>14.2</v>
      </c>
      <c r="E21" s="52">
        <v>16</v>
      </c>
      <c r="F21" s="52">
        <v>11</v>
      </c>
      <c r="G21" s="52">
        <v>17.48</v>
      </c>
      <c r="H21" s="52">
        <v>15.61</v>
      </c>
    </row>
    <row r="22" spans="1:8" ht="24.75" customHeight="1" x14ac:dyDescent="0.2">
      <c r="A22" s="88"/>
      <c r="B22" s="12" t="s">
        <v>114</v>
      </c>
      <c r="C22" s="52">
        <v>21.82</v>
      </c>
      <c r="D22" s="52">
        <v>18.899999999999999</v>
      </c>
      <c r="E22" s="52">
        <v>17.27</v>
      </c>
      <c r="F22" s="52">
        <v>17.489999999999998</v>
      </c>
      <c r="G22" s="52">
        <v>27.2</v>
      </c>
      <c r="H22" s="53">
        <v>25.06</v>
      </c>
    </row>
    <row r="23" spans="1:8" x14ac:dyDescent="0.2">
      <c r="A23" s="88"/>
      <c r="B23" s="40" t="s">
        <v>115</v>
      </c>
      <c r="C23" s="52">
        <v>22.05</v>
      </c>
      <c r="D23" s="52">
        <v>21.06</v>
      </c>
      <c r="E23" s="52">
        <v>15.31</v>
      </c>
      <c r="F23" s="52">
        <v>21.09</v>
      </c>
      <c r="G23" s="3">
        <v>29.36</v>
      </c>
      <c r="H23" s="52">
        <v>23.94</v>
      </c>
    </row>
    <row r="24" spans="1:8" x14ac:dyDescent="0.2">
      <c r="A24" s="88"/>
      <c r="B24" s="12" t="s">
        <v>116</v>
      </c>
      <c r="C24" s="52">
        <v>9.23</v>
      </c>
      <c r="D24" s="52">
        <v>10.65</v>
      </c>
      <c r="E24" s="52">
        <v>9.99</v>
      </c>
      <c r="F24" s="52">
        <v>10.02</v>
      </c>
      <c r="G24" s="52">
        <v>8.4600000000000009</v>
      </c>
      <c r="H24" s="53">
        <v>8.31</v>
      </c>
    </row>
    <row r="25" spans="1:8" x14ac:dyDescent="0.2">
      <c r="A25" s="88"/>
      <c r="B25" s="12" t="s">
        <v>117</v>
      </c>
      <c r="C25" s="52">
        <v>30.07</v>
      </c>
      <c r="D25" s="52">
        <v>35.19</v>
      </c>
      <c r="E25" s="52">
        <v>41.47</v>
      </c>
      <c r="F25" s="52">
        <v>40.08</v>
      </c>
      <c r="G25" s="52">
        <v>17.5</v>
      </c>
      <c r="H25" s="52">
        <v>27.09</v>
      </c>
    </row>
    <row r="26" spans="1:8" x14ac:dyDescent="0.2">
      <c r="A26" s="88" t="s">
        <v>122</v>
      </c>
      <c r="B26" s="12" t="s">
        <v>82</v>
      </c>
      <c r="C26" s="52">
        <f>ROUND(31138/12,-1)</f>
        <v>2590</v>
      </c>
      <c r="D26" s="52">
        <f>ROUND(30834.46/12,-1)</f>
        <v>2570</v>
      </c>
      <c r="E26" s="52">
        <f>ROUND(26665/12,-1)</f>
        <v>2220</v>
      </c>
      <c r="F26" s="52">
        <f>2580</f>
        <v>2580</v>
      </c>
      <c r="G26" s="52">
        <f>ROUND(36109/12,-1)</f>
        <v>3010</v>
      </c>
      <c r="H26" s="52">
        <f>ROUND(37489/12,-1)</f>
        <v>3120</v>
      </c>
    </row>
    <row r="27" spans="1:8" x14ac:dyDescent="0.2">
      <c r="A27" s="88"/>
      <c r="B27" s="12" t="s">
        <v>118</v>
      </c>
      <c r="C27" s="52">
        <v>1290</v>
      </c>
      <c r="D27" s="52">
        <v>1420</v>
      </c>
      <c r="E27" s="52">
        <v>1120</v>
      </c>
      <c r="F27" s="52">
        <v>1500</v>
      </c>
      <c r="G27" s="52">
        <v>1600</v>
      </c>
      <c r="H27" s="53">
        <v>1720</v>
      </c>
    </row>
    <row r="28" spans="1:8" x14ac:dyDescent="0.2">
      <c r="A28" s="88"/>
      <c r="B28" s="12" t="s">
        <v>81</v>
      </c>
      <c r="C28" s="52">
        <v>2050</v>
      </c>
      <c r="D28" s="52">
        <v>2050</v>
      </c>
      <c r="E28" s="52">
        <v>1820</v>
      </c>
      <c r="F28" s="52">
        <v>2050</v>
      </c>
      <c r="G28" s="52">
        <v>2380</v>
      </c>
      <c r="H28" s="52">
        <v>2370</v>
      </c>
    </row>
    <row r="29" spans="1:8" x14ac:dyDescent="0.2">
      <c r="A29" s="88"/>
      <c r="B29" s="12" t="s">
        <v>119</v>
      </c>
      <c r="C29" s="52">
        <v>3140</v>
      </c>
      <c r="D29" s="52">
        <v>3070</v>
      </c>
      <c r="E29" s="52">
        <v>2670</v>
      </c>
      <c r="F29" s="52">
        <v>2880</v>
      </c>
      <c r="G29" s="52">
        <v>3620</v>
      </c>
      <c r="H29" s="52">
        <v>3510</v>
      </c>
    </row>
    <row r="30" spans="1:8" x14ac:dyDescent="0.2">
      <c r="A30" s="88" t="s">
        <v>123</v>
      </c>
      <c r="B30" s="40" t="s">
        <v>80</v>
      </c>
      <c r="C30" s="52">
        <f>ROUND(1037.68,-1)</f>
        <v>1040</v>
      </c>
      <c r="D30" s="52">
        <f>ROUND(771.49,-1)</f>
        <v>770</v>
      </c>
      <c r="E30" s="52">
        <f>ROUND(1114.38,-1)</f>
        <v>1110</v>
      </c>
      <c r="F30" s="52">
        <f>ROUND(1097.41,-1)</f>
        <v>1100</v>
      </c>
      <c r="G30" s="52">
        <f>ROUND(948.48,-1)</f>
        <v>950</v>
      </c>
      <c r="H30" s="52">
        <f>ROUND(729.25,-1)</f>
        <v>730</v>
      </c>
    </row>
    <row r="31" spans="1:8" x14ac:dyDescent="0.2">
      <c r="A31" s="88"/>
      <c r="B31" s="40" t="s">
        <v>118</v>
      </c>
      <c r="C31" s="52">
        <f>ROUND(712,-1)</f>
        <v>710</v>
      </c>
      <c r="D31" s="52">
        <f>ROUND(223,-1)</f>
        <v>220</v>
      </c>
      <c r="E31" s="52">
        <f>ROUND(732,-1)</f>
        <v>730</v>
      </c>
      <c r="F31" s="52">
        <v>700</v>
      </c>
      <c r="G31" s="52">
        <f>ROUND(687,-1)</f>
        <v>690</v>
      </c>
      <c r="H31" s="52">
        <v>400</v>
      </c>
    </row>
    <row r="32" spans="1:8" x14ac:dyDescent="0.2">
      <c r="A32" s="88"/>
      <c r="B32" s="40" t="s">
        <v>81</v>
      </c>
      <c r="C32" s="52">
        <f>ROUND(954,-1)</f>
        <v>950</v>
      </c>
      <c r="D32" s="52">
        <f>ROUND(719,-1)</f>
        <v>720</v>
      </c>
      <c r="E32" s="52">
        <f>ROUND(1075,-1)</f>
        <v>1080</v>
      </c>
      <c r="F32" s="52">
        <v>1200</v>
      </c>
      <c r="G32" s="52">
        <f>ROUND(873,-1)</f>
        <v>870</v>
      </c>
      <c r="H32" s="52">
        <v>660</v>
      </c>
    </row>
    <row r="33" spans="1:8" x14ac:dyDescent="0.2">
      <c r="A33" s="88"/>
      <c r="B33" s="40" t="s">
        <v>119</v>
      </c>
      <c r="C33" s="52">
        <f>ROUND(1294,-1)</f>
        <v>1290</v>
      </c>
      <c r="D33" s="52">
        <v>1200</v>
      </c>
      <c r="E33" s="52">
        <f>ROUND(1407,-1)</f>
        <v>1410</v>
      </c>
      <c r="F33" s="52">
        <f>ROUND(1422,-1)</f>
        <v>1420</v>
      </c>
      <c r="G33" s="52">
        <f>ROUND(1105,-1)</f>
        <v>1110</v>
      </c>
      <c r="H33" s="52">
        <v>1000</v>
      </c>
    </row>
    <row r="34" spans="1:8" ht="62.45" customHeight="1" x14ac:dyDescent="0.2">
      <c r="A34" s="92" t="s">
        <v>192</v>
      </c>
      <c r="B34" s="92"/>
      <c r="C34" s="92"/>
      <c r="D34" s="92"/>
      <c r="E34" s="92"/>
      <c r="F34" s="92"/>
      <c r="G34" s="92"/>
      <c r="H34" s="92"/>
    </row>
    <row r="35" spans="1:8" x14ac:dyDescent="0.2">
      <c r="A35" s="92"/>
      <c r="B35" s="92"/>
      <c r="C35" s="92"/>
      <c r="D35" s="92"/>
      <c r="E35" s="92"/>
      <c r="F35" s="92"/>
      <c r="G35" s="92"/>
      <c r="H35" s="92"/>
    </row>
    <row r="36" spans="1:8" x14ac:dyDescent="0.2">
      <c r="A36" s="92"/>
      <c r="B36" s="92"/>
      <c r="C36" s="92"/>
      <c r="D36" s="92"/>
      <c r="E36" s="92"/>
      <c r="F36" s="92"/>
      <c r="G36" s="92"/>
      <c r="H36" s="92"/>
    </row>
    <row r="37" spans="1:8" x14ac:dyDescent="0.2">
      <c r="A37" s="92"/>
      <c r="B37" s="92"/>
      <c r="C37" s="92"/>
      <c r="D37" s="92"/>
      <c r="E37" s="92"/>
      <c r="F37" s="92"/>
      <c r="G37" s="92"/>
      <c r="H37" s="92"/>
    </row>
    <row r="38" spans="1:8" x14ac:dyDescent="0.2">
      <c r="A38" s="4"/>
      <c r="B38" s="4"/>
      <c r="C38" s="4"/>
      <c r="D38" s="4"/>
      <c r="E38" s="4"/>
      <c r="F38" s="4"/>
      <c r="G38" s="4"/>
      <c r="H38" s="4"/>
    </row>
    <row r="39" spans="1:8" x14ac:dyDescent="0.2">
      <c r="A39" s="4"/>
      <c r="B39" s="4"/>
      <c r="C39" s="4"/>
      <c r="D39" s="4"/>
      <c r="E39" s="4"/>
      <c r="F39" s="4"/>
      <c r="G39" s="4"/>
      <c r="H39" s="4"/>
    </row>
    <row r="40" spans="1:8" x14ac:dyDescent="0.2">
      <c r="A40" s="4"/>
      <c r="B40" s="4"/>
      <c r="C40" s="4"/>
      <c r="D40" s="4"/>
      <c r="E40" s="4"/>
      <c r="F40" s="4"/>
      <c r="G40" s="4"/>
      <c r="H40" s="4"/>
    </row>
  </sheetData>
  <mergeCells count="18">
    <mergeCell ref="A34:H37"/>
    <mergeCell ref="G5:G6"/>
    <mergeCell ref="H5:H6"/>
    <mergeCell ref="A7:B7"/>
    <mergeCell ref="A8:A9"/>
    <mergeCell ref="A10:A12"/>
    <mergeCell ref="A13:A15"/>
    <mergeCell ref="F5:F6"/>
    <mergeCell ref="A16:A17"/>
    <mergeCell ref="A18:A20"/>
    <mergeCell ref="A21:A25"/>
    <mergeCell ref="A26:A29"/>
    <mergeCell ref="A30:A33"/>
    <mergeCell ref="A1:D2"/>
    <mergeCell ref="A5:B6"/>
    <mergeCell ref="C5:C6"/>
    <mergeCell ref="D5:D6"/>
    <mergeCell ref="E5:E6"/>
  </mergeCells>
  <pageMargins left="0.7" right="0.7" top="0.75" bottom="0.75" header="0.3" footer="0.3"/>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workbookViewId="0">
      <selection sqref="A1:D1"/>
    </sheetView>
  </sheetViews>
  <sheetFormatPr baseColWidth="10" defaultRowHeight="11.25" x14ac:dyDescent="0.2"/>
  <cols>
    <col min="1" max="1" width="23.85546875" style="16" customWidth="1"/>
    <col min="2" max="2" width="34.5703125" style="16" customWidth="1"/>
    <col min="3" max="4" width="22.85546875" style="16" customWidth="1"/>
    <col min="5" max="16384" width="11.42578125" style="16"/>
  </cols>
  <sheetData>
    <row r="1" spans="1:14" ht="15" customHeight="1" x14ac:dyDescent="0.2">
      <c r="A1" s="87" t="s">
        <v>89</v>
      </c>
      <c r="B1" s="87"/>
      <c r="C1" s="87"/>
      <c r="D1" s="87"/>
      <c r="E1" s="15"/>
      <c r="F1" s="15"/>
      <c r="G1" s="15"/>
      <c r="H1" s="15"/>
      <c r="I1" s="15"/>
      <c r="J1" s="15"/>
      <c r="K1" s="15"/>
      <c r="L1" s="15"/>
      <c r="M1" s="15"/>
      <c r="N1" s="15"/>
    </row>
    <row r="2" spans="1:14" ht="15" customHeight="1" x14ac:dyDescent="0.2">
      <c r="A2" s="33"/>
      <c r="B2" s="33"/>
      <c r="C2" s="33"/>
      <c r="D2" s="33"/>
      <c r="E2" s="15"/>
      <c r="F2" s="15"/>
      <c r="G2" s="15"/>
      <c r="H2" s="15"/>
      <c r="I2" s="15"/>
      <c r="J2" s="15"/>
      <c r="K2" s="15"/>
      <c r="L2" s="15"/>
      <c r="M2" s="15"/>
      <c r="N2" s="15"/>
    </row>
    <row r="3" spans="1:14" ht="15" customHeight="1" x14ac:dyDescent="0.2">
      <c r="B3" s="15"/>
      <c r="C3" s="15"/>
      <c r="D3" s="17" t="s">
        <v>35</v>
      </c>
      <c r="E3" s="15"/>
      <c r="F3" s="15"/>
      <c r="G3" s="15"/>
      <c r="H3" s="15"/>
      <c r="I3" s="15"/>
      <c r="J3" s="15"/>
      <c r="K3" s="15"/>
      <c r="L3" s="15"/>
      <c r="M3" s="15"/>
      <c r="N3" s="15"/>
    </row>
    <row r="4" spans="1:14" x14ac:dyDescent="0.2">
      <c r="A4" s="2"/>
      <c r="B4" s="2"/>
      <c r="C4" s="88" t="s">
        <v>0</v>
      </c>
      <c r="D4" s="88" t="s">
        <v>60</v>
      </c>
    </row>
    <row r="5" spans="1:14" x14ac:dyDescent="0.2">
      <c r="A5" s="2"/>
      <c r="B5" s="2"/>
      <c r="C5" s="88"/>
      <c r="D5" s="88"/>
    </row>
    <row r="6" spans="1:14" x14ac:dyDescent="0.2">
      <c r="A6" s="75" t="s">
        <v>3</v>
      </c>
      <c r="B6" s="63" t="s">
        <v>58</v>
      </c>
      <c r="C6" s="64">
        <v>40.68</v>
      </c>
      <c r="D6" s="64">
        <v>28.5</v>
      </c>
    </row>
    <row r="7" spans="1:14" x14ac:dyDescent="0.2">
      <c r="A7" s="77"/>
      <c r="B7" s="63" t="s">
        <v>59</v>
      </c>
      <c r="C7" s="64">
        <v>59.32</v>
      </c>
      <c r="D7" s="64">
        <v>71.5</v>
      </c>
    </row>
    <row r="8" spans="1:14" ht="15" customHeight="1" x14ac:dyDescent="0.2">
      <c r="A8" s="84" t="s">
        <v>4</v>
      </c>
      <c r="B8" s="63" t="s">
        <v>45</v>
      </c>
      <c r="C8" s="64">
        <v>18.88</v>
      </c>
      <c r="D8" s="64">
        <v>8.89</v>
      </c>
    </row>
    <row r="9" spans="1:14" ht="15" customHeight="1" x14ac:dyDescent="0.2">
      <c r="A9" s="85"/>
      <c r="B9" s="63" t="s">
        <v>46</v>
      </c>
      <c r="C9" s="64">
        <v>21.78</v>
      </c>
      <c r="D9" s="64">
        <v>15.76</v>
      </c>
    </row>
    <row r="10" spans="1:14" ht="15" customHeight="1" x14ac:dyDescent="0.2">
      <c r="A10" s="85"/>
      <c r="B10" s="63" t="s">
        <v>47</v>
      </c>
      <c r="C10" s="64">
        <v>21.8</v>
      </c>
      <c r="D10" s="65">
        <v>18.579999999999998</v>
      </c>
    </row>
    <row r="11" spans="1:14" ht="15" customHeight="1" x14ac:dyDescent="0.2">
      <c r="A11" s="85"/>
      <c r="B11" s="63" t="s">
        <v>48</v>
      </c>
      <c r="C11" s="64">
        <v>18.239999999999998</v>
      </c>
      <c r="D11" s="64">
        <v>18.75</v>
      </c>
    </row>
    <row r="12" spans="1:14" ht="15" customHeight="1" x14ac:dyDescent="0.2">
      <c r="A12" s="86"/>
      <c r="B12" s="63" t="s">
        <v>61</v>
      </c>
      <c r="C12" s="64">
        <v>19.29</v>
      </c>
      <c r="D12" s="64">
        <v>38.020000000000003</v>
      </c>
    </row>
    <row r="13" spans="1:14" x14ac:dyDescent="0.2">
      <c r="A13" s="75" t="s">
        <v>5</v>
      </c>
      <c r="B13" s="63" t="s">
        <v>49</v>
      </c>
      <c r="C13" s="64">
        <v>38.549999999999997</v>
      </c>
      <c r="D13" s="64">
        <v>35.36</v>
      </c>
    </row>
    <row r="14" spans="1:14" x14ac:dyDescent="0.2">
      <c r="A14" s="76"/>
      <c r="B14" s="63" t="s">
        <v>50</v>
      </c>
      <c r="C14" s="64">
        <v>21.99</v>
      </c>
      <c r="D14" s="64">
        <v>9.2200000000000006</v>
      </c>
    </row>
    <row r="15" spans="1:14" x14ac:dyDescent="0.2">
      <c r="A15" s="76"/>
      <c r="B15" s="63" t="s">
        <v>51</v>
      </c>
      <c r="C15" s="64">
        <v>8.8699999999999992</v>
      </c>
      <c r="D15" s="66">
        <v>26.12</v>
      </c>
    </row>
    <row r="16" spans="1:14" x14ac:dyDescent="0.2">
      <c r="A16" s="76"/>
      <c r="B16" s="63" t="s">
        <v>52</v>
      </c>
      <c r="C16" s="64">
        <v>26.62</v>
      </c>
      <c r="D16" s="64">
        <v>26.87</v>
      </c>
      <c r="G16" s="9"/>
      <c r="H16" s="9"/>
      <c r="I16" s="9"/>
      <c r="J16" s="9"/>
    </row>
    <row r="17" spans="1:10" ht="15" customHeight="1" x14ac:dyDescent="0.2">
      <c r="A17" s="77"/>
      <c r="B17" s="63" t="s">
        <v>6</v>
      </c>
      <c r="C17" s="64">
        <v>3.97</v>
      </c>
      <c r="D17" s="64">
        <v>2.44</v>
      </c>
      <c r="G17" s="18"/>
      <c r="H17" s="9"/>
      <c r="I17" s="19"/>
      <c r="J17" s="19"/>
    </row>
    <row r="18" spans="1:10" x14ac:dyDescent="0.2">
      <c r="A18" s="75" t="s">
        <v>12</v>
      </c>
      <c r="B18" s="63" t="s">
        <v>53</v>
      </c>
      <c r="C18" s="64">
        <v>51.09</v>
      </c>
      <c r="D18" s="64">
        <v>54.15</v>
      </c>
      <c r="G18" s="18"/>
      <c r="H18" s="9"/>
      <c r="I18" s="19"/>
      <c r="J18" s="19"/>
    </row>
    <row r="19" spans="1:10" x14ac:dyDescent="0.2">
      <c r="A19" s="76"/>
      <c r="B19" s="63" t="s">
        <v>54</v>
      </c>
      <c r="C19" s="64">
        <v>15.08</v>
      </c>
      <c r="D19" s="66">
        <v>5.32</v>
      </c>
      <c r="G19" s="18"/>
      <c r="H19" s="9"/>
      <c r="I19" s="19"/>
      <c r="J19" s="19"/>
    </row>
    <row r="20" spans="1:10" x14ac:dyDescent="0.2">
      <c r="A20" s="77"/>
      <c r="B20" s="63" t="s">
        <v>55</v>
      </c>
      <c r="C20" s="64">
        <v>33.82</v>
      </c>
      <c r="D20" s="64">
        <v>40.53</v>
      </c>
      <c r="G20" s="18"/>
      <c r="H20" s="9"/>
      <c r="I20" s="19"/>
      <c r="J20" s="19"/>
    </row>
    <row r="21" spans="1:10" x14ac:dyDescent="0.2">
      <c r="A21" s="80" t="s">
        <v>13</v>
      </c>
      <c r="B21" s="80"/>
      <c r="C21" s="64">
        <f>C19/(C18+C19)*100</f>
        <v>22.789783889980352</v>
      </c>
      <c r="D21" s="64">
        <f>D19/(D18+D19)*100</f>
        <v>8.9456869009584672</v>
      </c>
      <c r="G21" s="18"/>
      <c r="H21" s="4"/>
      <c r="I21" s="19"/>
      <c r="J21" s="19"/>
    </row>
    <row r="22" spans="1:10" ht="15" customHeight="1" x14ac:dyDescent="0.2">
      <c r="A22" s="84" t="s">
        <v>83</v>
      </c>
      <c r="B22" s="63" t="s">
        <v>7</v>
      </c>
      <c r="C22" s="64">
        <v>0.74062644653602827</v>
      </c>
      <c r="D22" s="64">
        <v>1.7793594306049823</v>
      </c>
      <c r="F22" s="20"/>
      <c r="G22" s="20"/>
      <c r="H22" s="9"/>
      <c r="I22" s="9"/>
      <c r="J22" s="9"/>
    </row>
    <row r="23" spans="1:10" x14ac:dyDescent="0.2">
      <c r="A23" s="85"/>
      <c r="B23" s="63" t="s">
        <v>8</v>
      </c>
      <c r="C23" s="64">
        <v>6.6964974540965896</v>
      </c>
      <c r="D23" s="64">
        <v>7.8461277749533975</v>
      </c>
    </row>
    <row r="24" spans="1:10" x14ac:dyDescent="0.2">
      <c r="A24" s="85"/>
      <c r="B24" s="63" t="s">
        <v>37</v>
      </c>
      <c r="C24" s="64">
        <v>6.6656380188242554</v>
      </c>
      <c r="D24" s="66">
        <v>19.691577698695134</v>
      </c>
    </row>
    <row r="25" spans="1:10" x14ac:dyDescent="0.2">
      <c r="A25" s="85"/>
      <c r="B25" s="63" t="s">
        <v>9</v>
      </c>
      <c r="C25" s="64">
        <v>16.494368153062798</v>
      </c>
      <c r="D25" s="64">
        <v>23.995932892730046</v>
      </c>
    </row>
    <row r="26" spans="1:10" x14ac:dyDescent="0.2">
      <c r="A26" s="85"/>
      <c r="B26" s="63" t="s">
        <v>10</v>
      </c>
      <c r="C26" s="64">
        <v>30.735997531245179</v>
      </c>
      <c r="D26" s="64">
        <v>19.589900016946281</v>
      </c>
    </row>
    <row r="27" spans="1:10" x14ac:dyDescent="0.2">
      <c r="A27" s="86"/>
      <c r="B27" s="63" t="s">
        <v>11</v>
      </c>
      <c r="C27" s="67">
        <v>38.666872396235142</v>
      </c>
      <c r="D27" s="64">
        <v>27.09710218607016</v>
      </c>
    </row>
    <row r="28" spans="1:10" x14ac:dyDescent="0.2">
      <c r="A28" s="81" t="s">
        <v>14</v>
      </c>
      <c r="B28" s="63" t="s">
        <v>56</v>
      </c>
      <c r="C28" s="64">
        <v>0.27</v>
      </c>
      <c r="D28" s="65">
        <v>38.61</v>
      </c>
    </row>
    <row r="29" spans="1:10" x14ac:dyDescent="0.2">
      <c r="A29" s="82"/>
      <c r="B29" s="63" t="s">
        <v>57</v>
      </c>
      <c r="C29" s="64">
        <v>7.65</v>
      </c>
      <c r="D29" s="64">
        <v>20.57</v>
      </c>
    </row>
    <row r="30" spans="1:10" x14ac:dyDescent="0.2">
      <c r="A30" s="82"/>
      <c r="B30" s="63" t="s">
        <v>62</v>
      </c>
      <c r="C30" s="64">
        <v>49.24</v>
      </c>
      <c r="D30" s="64">
        <v>16.27</v>
      </c>
    </row>
    <row r="31" spans="1:10" x14ac:dyDescent="0.2">
      <c r="A31" s="82"/>
      <c r="B31" s="63" t="s">
        <v>63</v>
      </c>
      <c r="C31" s="64">
        <v>39.43</v>
      </c>
      <c r="D31" s="64">
        <v>20.49</v>
      </c>
      <c r="J31" s="21"/>
    </row>
    <row r="32" spans="1:10" x14ac:dyDescent="0.2">
      <c r="A32" s="83"/>
      <c r="B32" s="63" t="s">
        <v>15</v>
      </c>
      <c r="C32" s="64">
        <v>3.4</v>
      </c>
      <c r="D32" s="64">
        <v>4.0599999999999996</v>
      </c>
    </row>
    <row r="33" spans="1:4" x14ac:dyDescent="0.2">
      <c r="A33" s="75" t="s">
        <v>16</v>
      </c>
      <c r="B33" s="63" t="s">
        <v>17</v>
      </c>
      <c r="C33" s="64">
        <v>12.63</v>
      </c>
      <c r="D33" s="65">
        <v>22.01</v>
      </c>
    </row>
    <row r="34" spans="1:4" ht="29.25" customHeight="1" x14ac:dyDescent="0.2">
      <c r="A34" s="76"/>
      <c r="B34" s="46" t="s">
        <v>18</v>
      </c>
      <c r="C34" s="64">
        <v>35.74</v>
      </c>
      <c r="D34" s="64">
        <v>31.64</v>
      </c>
    </row>
    <row r="35" spans="1:4" ht="30" customHeight="1" x14ac:dyDescent="0.2">
      <c r="A35" s="76"/>
      <c r="B35" s="46" t="s">
        <v>19</v>
      </c>
      <c r="C35" s="64">
        <v>38.450000000000003</v>
      </c>
      <c r="D35" s="64">
        <v>29.87</v>
      </c>
    </row>
    <row r="36" spans="1:4" x14ac:dyDescent="0.2">
      <c r="A36" s="77"/>
      <c r="B36" s="63" t="s">
        <v>20</v>
      </c>
      <c r="C36" s="64">
        <v>13.19</v>
      </c>
      <c r="D36" s="64">
        <v>16.48</v>
      </c>
    </row>
    <row r="37" spans="1:4" x14ac:dyDescent="0.2">
      <c r="A37" s="79" t="s">
        <v>64</v>
      </c>
      <c r="B37" s="79"/>
      <c r="C37" s="64">
        <v>19</v>
      </c>
      <c r="D37" s="64">
        <v>7</v>
      </c>
    </row>
    <row r="38" spans="1:4" x14ac:dyDescent="0.2">
      <c r="A38" s="78" t="s">
        <v>190</v>
      </c>
      <c r="B38" s="78"/>
      <c r="C38" s="78"/>
      <c r="D38" s="78"/>
    </row>
    <row r="39" spans="1:4" x14ac:dyDescent="0.2">
      <c r="A39" s="78"/>
      <c r="B39" s="78"/>
      <c r="C39" s="78"/>
      <c r="D39" s="78"/>
    </row>
    <row r="40" spans="1:4" x14ac:dyDescent="0.2">
      <c r="A40" s="78"/>
      <c r="B40" s="78"/>
      <c r="C40" s="78"/>
      <c r="D40" s="78"/>
    </row>
    <row r="41" spans="1:4" x14ac:dyDescent="0.2">
      <c r="A41" s="78"/>
      <c r="B41" s="78"/>
      <c r="C41" s="78"/>
      <c r="D41" s="78"/>
    </row>
    <row r="42" spans="1:4" x14ac:dyDescent="0.2">
      <c r="A42" s="78"/>
      <c r="B42" s="78"/>
      <c r="C42" s="78"/>
      <c r="D42" s="78"/>
    </row>
    <row r="43" spans="1:4" ht="15" customHeight="1" x14ac:dyDescent="0.2">
      <c r="A43" s="78"/>
      <c r="B43" s="78"/>
      <c r="C43" s="78"/>
      <c r="D43" s="78"/>
    </row>
    <row r="44" spans="1:4" x14ac:dyDescent="0.2">
      <c r="A44" s="78"/>
      <c r="B44" s="78"/>
      <c r="C44" s="78"/>
      <c r="D44" s="78"/>
    </row>
    <row r="45" spans="1:4" x14ac:dyDescent="0.2">
      <c r="A45" s="78"/>
      <c r="B45" s="78"/>
      <c r="C45" s="78"/>
      <c r="D45" s="78"/>
    </row>
  </sheetData>
  <mergeCells count="13">
    <mergeCell ref="A1:D1"/>
    <mergeCell ref="A8:A12"/>
    <mergeCell ref="C4:C5"/>
    <mergeCell ref="D4:D5"/>
    <mergeCell ref="A6:A7"/>
    <mergeCell ref="A33:A36"/>
    <mergeCell ref="A38:D45"/>
    <mergeCell ref="A37:B37"/>
    <mergeCell ref="A13:A17"/>
    <mergeCell ref="A18:A20"/>
    <mergeCell ref="A21:B21"/>
    <mergeCell ref="A28:A32"/>
    <mergeCell ref="A22:A27"/>
  </mergeCells>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K2"/>
    </sheetView>
  </sheetViews>
  <sheetFormatPr baseColWidth="10" defaultRowHeight="11.25" x14ac:dyDescent="0.2"/>
  <cols>
    <col min="1" max="8" width="11.42578125" style="16"/>
    <col min="9" max="9" width="11.140625" style="16" customWidth="1"/>
    <col min="10" max="16384" width="11.42578125" style="16"/>
  </cols>
  <sheetData>
    <row r="1" spans="1:12" x14ac:dyDescent="0.2">
      <c r="A1" s="87" t="s">
        <v>65</v>
      </c>
      <c r="B1" s="87"/>
      <c r="C1" s="87"/>
      <c r="D1" s="87"/>
      <c r="E1" s="87"/>
      <c r="F1" s="87"/>
      <c r="G1" s="87"/>
      <c r="H1" s="87"/>
      <c r="I1" s="87"/>
      <c r="J1" s="87"/>
      <c r="K1" s="87"/>
    </row>
    <row r="2" spans="1:12" x14ac:dyDescent="0.2">
      <c r="A2" s="87"/>
      <c r="B2" s="87"/>
      <c r="C2" s="87"/>
      <c r="D2" s="87"/>
      <c r="E2" s="87"/>
      <c r="F2" s="87"/>
      <c r="G2" s="87"/>
      <c r="H2" s="87"/>
      <c r="I2" s="87"/>
      <c r="J2" s="87"/>
      <c r="K2" s="87"/>
    </row>
    <row r="3" spans="1:12" x14ac:dyDescent="0.2">
      <c r="J3" s="17" t="s">
        <v>35</v>
      </c>
    </row>
    <row r="4" spans="1:12" x14ac:dyDescent="0.2">
      <c r="A4" s="42" t="s">
        <v>22</v>
      </c>
      <c r="B4" s="42" t="s">
        <v>23</v>
      </c>
      <c r="C4" s="42" t="s">
        <v>24</v>
      </c>
      <c r="D4" s="42" t="s">
        <v>25</v>
      </c>
      <c r="E4" s="42" t="s">
        <v>26</v>
      </c>
      <c r="F4" s="42" t="s">
        <v>27</v>
      </c>
      <c r="G4" s="42" t="s">
        <v>28</v>
      </c>
      <c r="H4" s="42" t="s">
        <v>29</v>
      </c>
      <c r="I4" s="42" t="s">
        <v>30</v>
      </c>
      <c r="J4" s="42" t="s">
        <v>31</v>
      </c>
    </row>
    <row r="5" spans="1:12" x14ac:dyDescent="0.2">
      <c r="A5" s="68">
        <v>28.83</v>
      </c>
      <c r="B5" s="68">
        <v>25.12</v>
      </c>
      <c r="C5" s="68">
        <v>18.25</v>
      </c>
      <c r="D5" s="68">
        <v>10.37</v>
      </c>
      <c r="E5" s="68">
        <v>6.01</v>
      </c>
      <c r="F5" s="68">
        <v>3.81</v>
      </c>
      <c r="G5" s="68">
        <v>3.03</v>
      </c>
      <c r="H5" s="68">
        <v>1.78</v>
      </c>
      <c r="I5" s="68">
        <v>1.61</v>
      </c>
      <c r="J5" s="68">
        <v>1.19</v>
      </c>
      <c r="L5" s="20"/>
    </row>
    <row r="6" spans="1:12" x14ac:dyDescent="0.2">
      <c r="A6" s="7">
        <v>10</v>
      </c>
      <c r="B6" s="7">
        <v>10</v>
      </c>
      <c r="C6" s="7">
        <v>10</v>
      </c>
      <c r="D6" s="7">
        <v>10</v>
      </c>
      <c r="E6" s="7">
        <v>10</v>
      </c>
      <c r="F6" s="7">
        <v>10</v>
      </c>
      <c r="G6" s="7">
        <v>10</v>
      </c>
      <c r="H6" s="7">
        <v>10</v>
      </c>
      <c r="I6" s="7">
        <v>10</v>
      </c>
      <c r="J6" s="7">
        <v>10</v>
      </c>
    </row>
    <row r="7" spans="1:12" x14ac:dyDescent="0.2">
      <c r="A7" s="9"/>
      <c r="B7" s="9"/>
      <c r="C7" s="9"/>
      <c r="D7" s="9"/>
      <c r="E7" s="9"/>
      <c r="F7" s="9"/>
      <c r="G7" s="9"/>
      <c r="H7" s="9"/>
      <c r="I7" s="9"/>
      <c r="J7" s="9"/>
    </row>
    <row r="27" spans="1:11" ht="15" customHeight="1" x14ac:dyDescent="0.2">
      <c r="A27" s="78" t="s">
        <v>211</v>
      </c>
      <c r="B27" s="78"/>
      <c r="C27" s="78"/>
      <c r="D27" s="78"/>
      <c r="E27" s="78"/>
      <c r="F27" s="78"/>
      <c r="G27" s="78"/>
      <c r="H27" s="78"/>
      <c r="I27" s="78"/>
      <c r="J27" s="78"/>
      <c r="K27" s="78"/>
    </row>
    <row r="28" spans="1:11" x14ac:dyDescent="0.2">
      <c r="A28" s="78"/>
      <c r="B28" s="78"/>
      <c r="C28" s="78"/>
      <c r="D28" s="78"/>
      <c r="E28" s="78"/>
      <c r="F28" s="78"/>
      <c r="G28" s="78"/>
      <c r="H28" s="78"/>
      <c r="I28" s="78"/>
      <c r="J28" s="78"/>
      <c r="K28" s="78"/>
    </row>
    <row r="29" spans="1:11" x14ac:dyDescent="0.2">
      <c r="A29" s="78"/>
      <c r="B29" s="78"/>
      <c r="C29" s="78"/>
      <c r="D29" s="78"/>
      <c r="E29" s="78"/>
      <c r="F29" s="78"/>
      <c r="G29" s="78"/>
      <c r="H29" s="78"/>
      <c r="I29" s="78"/>
      <c r="J29" s="78"/>
      <c r="K29" s="78"/>
    </row>
    <row r="30" spans="1:11" x14ac:dyDescent="0.2">
      <c r="A30" s="78"/>
      <c r="B30" s="78"/>
      <c r="C30" s="78"/>
      <c r="D30" s="78"/>
      <c r="E30" s="78"/>
      <c r="F30" s="78"/>
      <c r="G30" s="78"/>
      <c r="H30" s="78"/>
      <c r="I30" s="78"/>
      <c r="J30" s="78"/>
      <c r="K30" s="78"/>
    </row>
    <row r="31" spans="1:11" x14ac:dyDescent="0.2">
      <c r="A31" s="78"/>
      <c r="B31" s="78"/>
      <c r="C31" s="78"/>
      <c r="D31" s="78"/>
      <c r="E31" s="78"/>
      <c r="F31" s="78"/>
      <c r="G31" s="78"/>
      <c r="H31" s="78"/>
      <c r="I31" s="78"/>
      <c r="J31" s="78"/>
      <c r="K31" s="78"/>
    </row>
  </sheetData>
  <mergeCells count="2">
    <mergeCell ref="A1:K2"/>
    <mergeCell ref="A27:K31"/>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C4" sqref="C4"/>
    </sheetView>
  </sheetViews>
  <sheetFormatPr baseColWidth="10" defaultRowHeight="11.25" x14ac:dyDescent="0.2"/>
  <cols>
    <col min="1" max="1" width="40.5703125" style="16" customWidth="1"/>
    <col min="2" max="3" width="35.28515625" style="16" customWidth="1"/>
    <col min="4" max="16384" width="11.42578125" style="16"/>
  </cols>
  <sheetData>
    <row r="1" spans="1:5" x14ac:dyDescent="0.2">
      <c r="A1" s="87" t="s">
        <v>90</v>
      </c>
      <c r="B1" s="89"/>
      <c r="C1" s="89"/>
      <c r="D1" s="33"/>
      <c r="E1" s="33"/>
    </row>
    <row r="3" spans="1:5" x14ac:dyDescent="0.2">
      <c r="A3" s="7"/>
      <c r="B3" s="43" t="s">
        <v>21</v>
      </c>
      <c r="C3" s="43" t="s">
        <v>1</v>
      </c>
    </row>
    <row r="4" spans="1:5" x14ac:dyDescent="0.2">
      <c r="A4" s="7" t="s">
        <v>33</v>
      </c>
      <c r="B4" s="44">
        <v>1190</v>
      </c>
      <c r="C4" s="44">
        <v>1950</v>
      </c>
    </row>
    <row r="5" spans="1:5" x14ac:dyDescent="0.2">
      <c r="A5" s="7" t="s">
        <v>34</v>
      </c>
      <c r="B5" s="44">
        <v>1100</v>
      </c>
      <c r="C5" s="44">
        <v>1690</v>
      </c>
    </row>
    <row r="6" spans="1:5" x14ac:dyDescent="0.2">
      <c r="A6" s="7" t="s">
        <v>32</v>
      </c>
      <c r="B6" s="64">
        <v>40.35</v>
      </c>
      <c r="C6" s="64">
        <v>14.19</v>
      </c>
    </row>
    <row r="7" spans="1:5" x14ac:dyDescent="0.2">
      <c r="A7" s="7" t="s">
        <v>66</v>
      </c>
      <c r="B7" s="64">
        <v>42.22</v>
      </c>
      <c r="C7" s="64">
        <v>25.81</v>
      </c>
    </row>
    <row r="8" spans="1:5" x14ac:dyDescent="0.2">
      <c r="A8" s="7" t="s">
        <v>67</v>
      </c>
      <c r="B8" s="64">
        <v>19.68</v>
      </c>
      <c r="C8" s="64">
        <v>19.66</v>
      </c>
    </row>
    <row r="9" spans="1:5" ht="15" customHeight="1" x14ac:dyDescent="0.2">
      <c r="A9" s="78" t="s">
        <v>210</v>
      </c>
      <c r="B9" s="78"/>
      <c r="C9" s="78"/>
      <c r="D9" s="78"/>
    </row>
    <row r="10" spans="1:5" x14ac:dyDescent="0.2">
      <c r="A10" s="78"/>
      <c r="B10" s="78"/>
      <c r="C10" s="78"/>
      <c r="D10" s="78"/>
    </row>
    <row r="11" spans="1:5" x14ac:dyDescent="0.2">
      <c r="A11" s="78"/>
      <c r="B11" s="78"/>
      <c r="C11" s="78"/>
      <c r="D11" s="78"/>
    </row>
    <row r="12" spans="1:5" x14ac:dyDescent="0.2">
      <c r="A12" s="78"/>
      <c r="B12" s="78"/>
      <c r="C12" s="78"/>
      <c r="D12" s="78"/>
    </row>
    <row r="13" spans="1:5" x14ac:dyDescent="0.2">
      <c r="A13" s="78"/>
      <c r="B13" s="78"/>
      <c r="C13" s="78"/>
      <c r="D13" s="78"/>
    </row>
    <row r="14" spans="1:5" x14ac:dyDescent="0.2">
      <c r="A14" s="78"/>
      <c r="B14" s="78"/>
      <c r="C14" s="78"/>
      <c r="D14" s="78"/>
    </row>
  </sheetData>
  <mergeCells count="2">
    <mergeCell ref="A9:D14"/>
    <mergeCell ref="A1:C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workbookViewId="0">
      <selection activeCell="A6" sqref="A6:E9"/>
    </sheetView>
  </sheetViews>
  <sheetFormatPr baseColWidth="10" defaultRowHeight="11.25" x14ac:dyDescent="0.2"/>
  <cols>
    <col min="1" max="1" width="50.85546875" style="16" customWidth="1"/>
    <col min="2" max="5" width="21.85546875" style="16" customWidth="1"/>
    <col min="6" max="16384" width="11.42578125" style="16"/>
  </cols>
  <sheetData>
    <row r="1" spans="1:9" x14ac:dyDescent="0.2">
      <c r="A1" s="91" t="s">
        <v>124</v>
      </c>
      <c r="B1" s="78"/>
      <c r="C1" s="78"/>
      <c r="D1" s="78"/>
      <c r="E1" s="78"/>
      <c r="F1" s="33"/>
      <c r="G1" s="33"/>
      <c r="H1" s="33"/>
      <c r="I1" s="33"/>
    </row>
    <row r="2" spans="1:9" x14ac:dyDescent="0.2">
      <c r="C2" s="110"/>
    </row>
    <row r="3" spans="1:9" ht="34.5" customHeight="1" x14ac:dyDescent="0.2">
      <c r="A3" s="7"/>
      <c r="B3" s="35" t="s">
        <v>232</v>
      </c>
      <c r="C3" s="111" t="s">
        <v>233</v>
      </c>
      <c r="D3" s="35" t="s">
        <v>234</v>
      </c>
      <c r="E3" s="35" t="s">
        <v>91</v>
      </c>
    </row>
    <row r="4" spans="1:9" x14ac:dyDescent="0.2">
      <c r="A4" s="7" t="s">
        <v>79</v>
      </c>
      <c r="B4" s="37">
        <v>260</v>
      </c>
      <c r="C4" s="37">
        <v>180</v>
      </c>
      <c r="D4" s="37">
        <v>150</v>
      </c>
      <c r="E4" s="37">
        <v>210</v>
      </c>
    </row>
    <row r="5" spans="1:9" x14ac:dyDescent="0.2">
      <c r="A5" s="7" t="s">
        <v>92</v>
      </c>
      <c r="B5" s="64">
        <v>20.736633264810557</v>
      </c>
      <c r="C5" s="64">
        <v>9.8109369745547212</v>
      </c>
      <c r="D5" s="64">
        <v>4.5895237732186693</v>
      </c>
      <c r="E5" s="64">
        <v>10.922744718052742</v>
      </c>
    </row>
    <row r="6" spans="1:9" ht="15" customHeight="1" x14ac:dyDescent="0.2">
      <c r="A6" s="90" t="s">
        <v>235</v>
      </c>
      <c r="B6" s="90"/>
      <c r="C6" s="90"/>
      <c r="D6" s="90"/>
      <c r="E6" s="90"/>
      <c r="F6" s="13"/>
    </row>
    <row r="7" spans="1:9" ht="28.15" customHeight="1" x14ac:dyDescent="0.2">
      <c r="A7" s="92"/>
      <c r="B7" s="92"/>
      <c r="C7" s="92"/>
      <c r="D7" s="92"/>
      <c r="E7" s="92"/>
      <c r="F7" s="13"/>
    </row>
    <row r="8" spans="1:9" x14ac:dyDescent="0.2">
      <c r="A8" s="92"/>
      <c r="B8" s="92"/>
      <c r="C8" s="92"/>
      <c r="D8" s="92"/>
      <c r="E8" s="92"/>
      <c r="F8" s="13"/>
    </row>
    <row r="9" spans="1:9" ht="14.25" customHeight="1" x14ac:dyDescent="0.2">
      <c r="A9" s="92"/>
      <c r="B9" s="92"/>
      <c r="C9" s="92"/>
      <c r="D9" s="92"/>
      <c r="E9" s="92"/>
      <c r="F9" s="13"/>
    </row>
    <row r="10" spans="1:9" x14ac:dyDescent="0.2">
      <c r="A10" s="13"/>
      <c r="B10" s="13"/>
      <c r="C10" s="13"/>
      <c r="D10" s="13"/>
      <c r="E10" s="13"/>
      <c r="F10" s="13"/>
    </row>
    <row r="11" spans="1:9" x14ac:dyDescent="0.2">
      <c r="A11" s="13"/>
      <c r="B11" s="13"/>
      <c r="C11" s="13"/>
      <c r="D11" s="13"/>
      <c r="E11" s="13"/>
      <c r="F11" s="13"/>
    </row>
  </sheetData>
  <mergeCells count="2">
    <mergeCell ref="A1:E1"/>
    <mergeCell ref="A6:E9"/>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sqref="A1:G1"/>
    </sheetView>
  </sheetViews>
  <sheetFormatPr baseColWidth="10" defaultRowHeight="11.25" x14ac:dyDescent="0.2"/>
  <cols>
    <col min="1" max="1" width="24.85546875" style="16" customWidth="1"/>
    <col min="2" max="6" width="11.42578125" style="16" customWidth="1"/>
    <col min="7" max="16384" width="11.42578125" style="16"/>
  </cols>
  <sheetData>
    <row r="1" spans="1:11" ht="31.9" customHeight="1" x14ac:dyDescent="0.2">
      <c r="A1" s="95" t="s">
        <v>93</v>
      </c>
      <c r="B1" s="96"/>
      <c r="C1" s="96"/>
      <c r="D1" s="96"/>
      <c r="E1" s="96"/>
      <c r="F1" s="96"/>
      <c r="G1" s="96"/>
      <c r="H1" s="32"/>
      <c r="I1" s="32"/>
      <c r="J1" s="32"/>
      <c r="K1" s="28"/>
    </row>
    <row r="2" spans="1:11" ht="9.75" customHeight="1" x14ac:dyDescent="0.2">
      <c r="A2" s="30"/>
      <c r="B2" s="31"/>
      <c r="C2" s="31"/>
      <c r="D2" s="31"/>
      <c r="E2" s="31"/>
      <c r="F2" s="31"/>
      <c r="G2" s="31"/>
      <c r="H2" s="32"/>
      <c r="I2" s="32"/>
      <c r="J2" s="32"/>
      <c r="K2" s="28"/>
    </row>
    <row r="3" spans="1:11" x14ac:dyDescent="0.2">
      <c r="G3" s="17" t="s">
        <v>42</v>
      </c>
    </row>
    <row r="4" spans="1:11" ht="43.5" customHeight="1" x14ac:dyDescent="0.2">
      <c r="A4" s="100"/>
      <c r="B4" s="97" t="s">
        <v>68</v>
      </c>
      <c r="C4" s="98"/>
      <c r="D4" s="88" t="s">
        <v>69</v>
      </c>
      <c r="E4" s="88"/>
      <c r="F4" s="99" t="s">
        <v>2</v>
      </c>
      <c r="G4" s="99"/>
    </row>
    <row r="5" spans="1:11" ht="43.5" customHeight="1" x14ac:dyDescent="0.2">
      <c r="A5" s="100"/>
      <c r="B5" s="34" t="s">
        <v>40</v>
      </c>
      <c r="C5" s="34" t="s">
        <v>41</v>
      </c>
      <c r="D5" s="34" t="s">
        <v>40</v>
      </c>
      <c r="E5" s="34" t="s">
        <v>41</v>
      </c>
      <c r="F5" s="34" t="s">
        <v>40</v>
      </c>
      <c r="G5" s="34" t="s">
        <v>41</v>
      </c>
    </row>
    <row r="6" spans="1:11" ht="30" customHeight="1" x14ac:dyDescent="0.2">
      <c r="A6" s="36" t="s">
        <v>0</v>
      </c>
      <c r="B6" s="37">
        <v>570</v>
      </c>
      <c r="C6" s="37">
        <v>340</v>
      </c>
      <c r="D6" s="37">
        <v>650</v>
      </c>
      <c r="E6" s="37">
        <v>420</v>
      </c>
      <c r="F6" s="37">
        <v>620</v>
      </c>
      <c r="G6" s="37">
        <v>400</v>
      </c>
    </row>
    <row r="7" spans="1:11" x14ac:dyDescent="0.2">
      <c r="A7" s="38" t="s">
        <v>60</v>
      </c>
      <c r="B7" s="37">
        <v>590</v>
      </c>
      <c r="C7" s="37">
        <v>480</v>
      </c>
      <c r="D7" s="39">
        <v>760</v>
      </c>
      <c r="E7" s="37">
        <v>690</v>
      </c>
      <c r="F7" s="37">
        <v>640</v>
      </c>
      <c r="G7" s="37">
        <v>600</v>
      </c>
    </row>
    <row r="8" spans="1:11" ht="15" customHeight="1" x14ac:dyDescent="0.2">
      <c r="A8" s="92" t="s">
        <v>209</v>
      </c>
      <c r="B8" s="93"/>
      <c r="C8" s="93"/>
      <c r="D8" s="93"/>
      <c r="E8" s="93"/>
      <c r="F8" s="93"/>
      <c r="G8" s="93"/>
    </row>
    <row r="9" spans="1:11" ht="66" customHeight="1" x14ac:dyDescent="0.2">
      <c r="A9" s="94"/>
      <c r="B9" s="94"/>
      <c r="C9" s="94"/>
      <c r="D9" s="94"/>
      <c r="E9" s="94"/>
      <c r="F9" s="94"/>
      <c r="G9" s="94"/>
    </row>
    <row r="10" spans="1:11" x14ac:dyDescent="0.2">
      <c r="A10" s="14"/>
      <c r="B10" s="14"/>
      <c r="C10" s="14"/>
      <c r="D10" s="14"/>
      <c r="E10" s="14"/>
      <c r="F10" s="14"/>
    </row>
    <row r="11" spans="1:11" x14ac:dyDescent="0.2">
      <c r="A11" s="14"/>
      <c r="B11" s="14"/>
      <c r="C11" s="14"/>
      <c r="D11" s="14"/>
      <c r="E11" s="14"/>
      <c r="F11" s="14"/>
      <c r="G11" s="29"/>
    </row>
    <row r="12" spans="1:11" x14ac:dyDescent="0.2">
      <c r="A12" s="14"/>
      <c r="B12" s="14"/>
      <c r="C12" s="14"/>
      <c r="D12" s="14"/>
      <c r="E12" s="14"/>
      <c r="F12" s="14"/>
    </row>
    <row r="13" spans="1:11" x14ac:dyDescent="0.2">
      <c r="A13" s="14"/>
      <c r="B13" s="14"/>
      <c r="C13" s="14"/>
      <c r="D13" s="14"/>
      <c r="E13" s="14"/>
      <c r="F13" s="14"/>
    </row>
    <row r="14" spans="1:11" x14ac:dyDescent="0.2">
      <c r="A14" s="14"/>
      <c r="B14" s="14"/>
      <c r="C14" s="14"/>
      <c r="D14" s="14"/>
      <c r="E14" s="14"/>
      <c r="F14" s="14"/>
    </row>
  </sheetData>
  <mergeCells count="6">
    <mergeCell ref="A8:G9"/>
    <mergeCell ref="A1:G1"/>
    <mergeCell ref="B4:C4"/>
    <mergeCell ref="D4:E4"/>
    <mergeCell ref="F4:G4"/>
    <mergeCell ref="A4:A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sqref="A1:G1"/>
    </sheetView>
  </sheetViews>
  <sheetFormatPr baseColWidth="10" defaultRowHeight="11.25" x14ac:dyDescent="0.2"/>
  <cols>
    <col min="1" max="1" width="40.42578125" style="16" customWidth="1"/>
    <col min="2" max="2" width="11.85546875" style="16" customWidth="1"/>
    <col min="3" max="3" width="12" style="16" customWidth="1"/>
    <col min="4" max="7" width="12.140625" style="16" customWidth="1"/>
    <col min="8" max="8" width="30.5703125" style="16" customWidth="1"/>
    <col min="9" max="16384" width="11.42578125" style="16"/>
  </cols>
  <sheetData>
    <row r="1" spans="1:11" x14ac:dyDescent="0.2">
      <c r="A1" s="101" t="s">
        <v>94</v>
      </c>
      <c r="B1" s="101"/>
      <c r="C1" s="101"/>
      <c r="D1" s="101"/>
      <c r="E1" s="101"/>
      <c r="F1" s="101"/>
      <c r="G1" s="101"/>
      <c r="H1" s="28"/>
      <c r="I1" s="28"/>
      <c r="J1" s="28"/>
      <c r="K1" s="28"/>
    </row>
    <row r="2" spans="1:11" x14ac:dyDescent="0.2">
      <c r="A2" s="32"/>
      <c r="B2" s="32"/>
      <c r="C2" s="32"/>
      <c r="D2" s="32"/>
      <c r="E2" s="32"/>
      <c r="F2" s="32"/>
      <c r="G2" s="32"/>
      <c r="H2" s="28"/>
      <c r="I2" s="28"/>
      <c r="J2" s="28"/>
      <c r="K2" s="28"/>
    </row>
    <row r="3" spans="1:11" x14ac:dyDescent="0.2">
      <c r="G3" s="17" t="s">
        <v>35</v>
      </c>
    </row>
    <row r="4" spans="1:11" x14ac:dyDescent="0.2">
      <c r="A4" s="41"/>
      <c r="B4" s="99" t="s">
        <v>68</v>
      </c>
      <c r="C4" s="99"/>
      <c r="D4" s="99" t="s">
        <v>69</v>
      </c>
      <c r="E4" s="99"/>
      <c r="F4" s="99" t="s">
        <v>2</v>
      </c>
      <c r="G4" s="99"/>
    </row>
    <row r="5" spans="1:11" ht="33.75" customHeight="1" x14ac:dyDescent="0.2">
      <c r="A5" s="7"/>
      <c r="B5" s="6" t="s">
        <v>38</v>
      </c>
      <c r="C5" s="6" t="s">
        <v>39</v>
      </c>
      <c r="D5" s="6" t="s">
        <v>38</v>
      </c>
      <c r="E5" s="6" t="s">
        <v>39</v>
      </c>
      <c r="F5" s="6" t="s">
        <v>38</v>
      </c>
      <c r="G5" s="6" t="s">
        <v>39</v>
      </c>
    </row>
    <row r="6" spans="1:11" x14ac:dyDescent="0.2">
      <c r="A6" s="7" t="s">
        <v>0</v>
      </c>
      <c r="B6" s="37">
        <v>39</v>
      </c>
      <c r="C6" s="37">
        <v>23</v>
      </c>
      <c r="D6" s="37">
        <v>47</v>
      </c>
      <c r="E6" s="37">
        <v>30</v>
      </c>
      <c r="F6" s="37">
        <v>41</v>
      </c>
      <c r="G6" s="37">
        <v>27</v>
      </c>
    </row>
    <row r="7" spans="1:11" x14ac:dyDescent="0.2">
      <c r="A7" s="7" t="s">
        <v>60</v>
      </c>
      <c r="B7" s="37">
        <v>30</v>
      </c>
      <c r="C7" s="37">
        <v>24</v>
      </c>
      <c r="D7" s="37">
        <v>31</v>
      </c>
      <c r="E7" s="37">
        <v>28</v>
      </c>
      <c r="F7" s="37">
        <v>19</v>
      </c>
      <c r="G7" s="37">
        <v>18</v>
      </c>
    </row>
    <row r="8" spans="1:11" ht="15" customHeight="1" x14ac:dyDescent="0.2">
      <c r="A8" s="78" t="s">
        <v>208</v>
      </c>
      <c r="B8" s="78"/>
      <c r="C8" s="78"/>
      <c r="D8" s="78"/>
      <c r="E8" s="78"/>
      <c r="F8" s="78"/>
      <c r="G8" s="78"/>
    </row>
    <row r="9" spans="1:11" x14ac:dyDescent="0.2">
      <c r="A9" s="78"/>
      <c r="B9" s="78"/>
      <c r="C9" s="78"/>
      <c r="D9" s="78"/>
      <c r="E9" s="78"/>
      <c r="F9" s="78"/>
      <c r="G9" s="78"/>
    </row>
    <row r="10" spans="1:11" x14ac:dyDescent="0.2">
      <c r="A10" s="78"/>
      <c r="B10" s="78"/>
      <c r="C10" s="78"/>
      <c r="D10" s="78"/>
      <c r="E10" s="78"/>
      <c r="F10" s="78"/>
      <c r="G10" s="78"/>
    </row>
    <row r="11" spans="1:11" x14ac:dyDescent="0.2">
      <c r="A11" s="78"/>
      <c r="B11" s="78"/>
      <c r="C11" s="78"/>
      <c r="D11" s="78"/>
      <c r="E11" s="78"/>
      <c r="F11" s="78"/>
      <c r="G11" s="78"/>
      <c r="H11" s="29"/>
    </row>
    <row r="12" spans="1:11" x14ac:dyDescent="0.2">
      <c r="A12" s="78"/>
      <c r="B12" s="78"/>
      <c r="C12" s="78"/>
      <c r="D12" s="78"/>
      <c r="E12" s="78"/>
      <c r="F12" s="78"/>
      <c r="G12" s="78"/>
    </row>
  </sheetData>
  <mergeCells count="5">
    <mergeCell ref="A1:G1"/>
    <mergeCell ref="B4:C4"/>
    <mergeCell ref="D4:E4"/>
    <mergeCell ref="F4:G4"/>
    <mergeCell ref="A8:G12"/>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workbookViewId="0">
      <selection sqref="A1:J1"/>
    </sheetView>
  </sheetViews>
  <sheetFormatPr baseColWidth="10" defaultRowHeight="11.25" x14ac:dyDescent="0.2"/>
  <cols>
    <col min="1" max="1" width="21.140625" style="16" customWidth="1"/>
    <col min="2" max="16384" width="11.42578125" style="16"/>
  </cols>
  <sheetData>
    <row r="1" spans="1:14" ht="15" customHeight="1" x14ac:dyDescent="0.2">
      <c r="A1" s="87" t="s">
        <v>132</v>
      </c>
      <c r="B1" s="87"/>
      <c r="C1" s="87"/>
      <c r="D1" s="87"/>
      <c r="E1" s="87"/>
      <c r="F1" s="87"/>
      <c r="G1" s="87"/>
      <c r="H1" s="87"/>
      <c r="I1" s="87"/>
      <c r="J1" s="87"/>
      <c r="K1" s="27"/>
    </row>
    <row r="2" spans="1:14" ht="15" customHeight="1" x14ac:dyDescent="0.2">
      <c r="A2" s="33"/>
      <c r="B2" s="33"/>
      <c r="C2" s="33"/>
      <c r="D2" s="33"/>
      <c r="E2" s="33"/>
      <c r="F2" s="33"/>
      <c r="G2" s="33"/>
      <c r="H2" s="33"/>
      <c r="I2" s="33"/>
      <c r="J2" s="33"/>
      <c r="K2" s="27"/>
    </row>
    <row r="3" spans="1:14" x14ac:dyDescent="0.2">
      <c r="A3" s="13"/>
      <c r="B3" s="13"/>
      <c r="C3" s="13"/>
      <c r="D3" s="13"/>
      <c r="E3" s="13"/>
      <c r="F3" s="13"/>
      <c r="G3" s="13"/>
      <c r="H3" s="13"/>
      <c r="I3" s="13"/>
      <c r="J3" s="23" t="s">
        <v>36</v>
      </c>
      <c r="K3" s="13"/>
    </row>
    <row r="4" spans="1:14" x14ac:dyDescent="0.2">
      <c r="A4" s="7"/>
      <c r="B4" s="42" t="s">
        <v>70</v>
      </c>
      <c r="C4" s="42" t="s">
        <v>71</v>
      </c>
      <c r="D4" s="42" t="s">
        <v>72</v>
      </c>
      <c r="E4" s="42" t="s">
        <v>73</v>
      </c>
      <c r="F4" s="42" t="s">
        <v>74</v>
      </c>
      <c r="G4" s="42" t="s">
        <v>75</v>
      </c>
      <c r="H4" s="42" t="s">
        <v>76</v>
      </c>
      <c r="I4" s="42" t="s">
        <v>77</v>
      </c>
      <c r="J4" s="42" t="s">
        <v>78</v>
      </c>
    </row>
    <row r="5" spans="1:14" x14ac:dyDescent="0.2">
      <c r="A5" s="7" t="s">
        <v>43</v>
      </c>
      <c r="B5" s="7">
        <v>11</v>
      </c>
      <c r="C5" s="7">
        <v>15</v>
      </c>
      <c r="D5" s="7">
        <v>17</v>
      </c>
      <c r="E5" s="7">
        <v>20</v>
      </c>
      <c r="F5" s="7">
        <v>24</v>
      </c>
      <c r="G5" s="7">
        <v>27</v>
      </c>
      <c r="H5" s="7">
        <v>31</v>
      </c>
      <c r="I5" s="7">
        <v>35</v>
      </c>
      <c r="J5" s="7">
        <v>45</v>
      </c>
    </row>
    <row r="6" spans="1:14" x14ac:dyDescent="0.2">
      <c r="A6" s="7" t="s">
        <v>44</v>
      </c>
      <c r="B6" s="7">
        <v>16</v>
      </c>
      <c r="C6" s="7">
        <v>20</v>
      </c>
      <c r="D6" s="7">
        <v>23</v>
      </c>
      <c r="E6" s="7">
        <v>27</v>
      </c>
      <c r="F6" s="7">
        <v>30</v>
      </c>
      <c r="G6" s="7">
        <v>35</v>
      </c>
      <c r="H6" s="7">
        <v>41</v>
      </c>
      <c r="I6" s="7">
        <v>48</v>
      </c>
      <c r="J6" s="7">
        <v>66</v>
      </c>
    </row>
    <row r="7" spans="1:14" ht="70.5" customHeight="1" x14ac:dyDescent="0.2">
      <c r="A7" s="92" t="s">
        <v>212</v>
      </c>
      <c r="B7" s="92"/>
      <c r="C7" s="92"/>
      <c r="D7" s="92"/>
      <c r="E7" s="92"/>
      <c r="F7" s="92"/>
      <c r="G7" s="92"/>
      <c r="H7" s="92"/>
      <c r="I7" s="92"/>
      <c r="J7" s="92"/>
      <c r="K7" s="1"/>
      <c r="L7" s="1"/>
      <c r="M7" s="1"/>
      <c r="N7" s="1"/>
    </row>
    <row r="8" spans="1:14" x14ac:dyDescent="0.2">
      <c r="A8" s="13"/>
      <c r="B8" s="13"/>
      <c r="C8" s="13"/>
      <c r="D8" s="13"/>
      <c r="E8" s="13"/>
      <c r="F8" s="13"/>
      <c r="G8" s="13"/>
      <c r="H8" s="13"/>
      <c r="I8" s="13"/>
      <c r="J8" s="13"/>
      <c r="K8" s="1"/>
      <c r="L8" s="1"/>
      <c r="M8" s="1"/>
      <c r="N8" s="1"/>
    </row>
    <row r="9" spans="1:14" x14ac:dyDescent="0.2">
      <c r="A9" s="13"/>
      <c r="B9" s="13"/>
      <c r="C9" s="13"/>
      <c r="D9" s="13"/>
      <c r="E9" s="13"/>
      <c r="F9" s="13"/>
      <c r="G9" s="13"/>
      <c r="H9" s="13"/>
      <c r="I9" s="13"/>
      <c r="J9" s="13"/>
      <c r="K9" s="1"/>
      <c r="L9" s="1"/>
      <c r="M9" s="1"/>
      <c r="N9" s="1"/>
    </row>
    <row r="10" spans="1:14" x14ac:dyDescent="0.2">
      <c r="A10" s="1"/>
      <c r="B10" s="1"/>
      <c r="C10" s="1"/>
      <c r="D10" s="1"/>
      <c r="E10" s="1"/>
      <c r="F10" s="1"/>
      <c r="G10" s="1"/>
      <c r="H10" s="1"/>
      <c r="I10" s="1"/>
      <c r="J10" s="1"/>
      <c r="K10" s="1"/>
      <c r="L10" s="1"/>
      <c r="M10" s="1"/>
      <c r="N10" s="1"/>
    </row>
    <row r="11" spans="1:14" x14ac:dyDescent="0.2">
      <c r="A11" s="1"/>
      <c r="B11" s="1"/>
      <c r="C11" s="1"/>
      <c r="D11" s="1"/>
      <c r="E11" s="1"/>
      <c r="F11" s="1"/>
      <c r="G11" s="1"/>
      <c r="H11" s="1"/>
      <c r="I11" s="1"/>
      <c r="J11" s="1"/>
      <c r="K11" s="1"/>
      <c r="L11" s="1"/>
      <c r="M11" s="1"/>
      <c r="N11" s="1"/>
    </row>
  </sheetData>
  <mergeCells count="2">
    <mergeCell ref="A1:J1"/>
    <mergeCell ref="A7:J7"/>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sqref="A1:D1"/>
    </sheetView>
  </sheetViews>
  <sheetFormatPr baseColWidth="10" defaultRowHeight="11.25" x14ac:dyDescent="0.2"/>
  <cols>
    <col min="1" max="1" width="34.42578125" style="16" customWidth="1"/>
    <col min="2" max="2" width="18.140625" style="16" customWidth="1"/>
    <col min="3" max="3" width="41.7109375" style="16" customWidth="1"/>
    <col min="4" max="4" width="26.28515625" style="16" customWidth="1"/>
    <col min="5" max="16384" width="11.42578125" style="16"/>
  </cols>
  <sheetData>
    <row r="1" spans="1:14" x14ac:dyDescent="0.2">
      <c r="A1" s="103" t="s">
        <v>229</v>
      </c>
      <c r="B1" s="104"/>
      <c r="C1" s="104"/>
      <c r="D1" s="104"/>
      <c r="E1" s="25"/>
      <c r="F1" s="25"/>
      <c r="G1" s="25"/>
      <c r="H1" s="25"/>
      <c r="I1" s="25"/>
      <c r="J1" s="25"/>
    </row>
    <row r="2" spans="1:14" x14ac:dyDescent="0.2">
      <c r="A2" s="26"/>
      <c r="B2" s="26"/>
      <c r="C2" s="26"/>
      <c r="D2" s="26"/>
      <c r="E2" s="26"/>
      <c r="F2" s="26"/>
      <c r="G2" s="26"/>
      <c r="H2" s="26"/>
      <c r="I2" s="26"/>
      <c r="J2" s="26"/>
    </row>
    <row r="3" spans="1:14" x14ac:dyDescent="0.2">
      <c r="A3" s="7"/>
      <c r="B3" s="7"/>
      <c r="C3" s="43" t="s">
        <v>21</v>
      </c>
      <c r="D3" s="43" t="s">
        <v>85</v>
      </c>
      <c r="G3" s="9"/>
      <c r="H3" s="9"/>
      <c r="I3" s="9"/>
      <c r="J3" s="9"/>
      <c r="K3" s="9"/>
      <c r="L3" s="9"/>
      <c r="M3" s="9"/>
      <c r="N3" s="9"/>
    </row>
    <row r="4" spans="1:14" ht="28.5" customHeight="1" x14ac:dyDescent="0.2">
      <c r="A4" s="102" t="s">
        <v>86</v>
      </c>
      <c r="B4" s="46" t="s">
        <v>95</v>
      </c>
      <c r="C4" s="44">
        <v>1060</v>
      </c>
      <c r="D4" s="44">
        <v>2090</v>
      </c>
      <c r="G4" s="9"/>
      <c r="H4" s="9"/>
      <c r="I4" s="9"/>
      <c r="J4" s="9"/>
      <c r="K4" s="9"/>
      <c r="L4" s="9"/>
      <c r="M4" s="9"/>
      <c r="N4" s="9"/>
    </row>
    <row r="5" spans="1:14" ht="27" customHeight="1" x14ac:dyDescent="0.2">
      <c r="A5" s="102"/>
      <c r="B5" s="46" t="s">
        <v>96</v>
      </c>
      <c r="C5" s="44">
        <v>1030</v>
      </c>
      <c r="D5" s="44">
        <v>1760</v>
      </c>
    </row>
    <row r="6" spans="1:14" ht="27" customHeight="1" x14ac:dyDescent="0.2">
      <c r="A6" s="102"/>
      <c r="B6" s="46" t="s">
        <v>84</v>
      </c>
      <c r="C6" s="45">
        <v>2.5</v>
      </c>
      <c r="D6" s="45">
        <v>4.2</v>
      </c>
    </row>
    <row r="7" spans="1:14" ht="27" customHeight="1" x14ac:dyDescent="0.2">
      <c r="A7" s="102"/>
      <c r="B7" s="46" t="s">
        <v>88</v>
      </c>
      <c r="C7" s="44">
        <v>53.36</v>
      </c>
      <c r="D7" s="44">
        <v>17.3</v>
      </c>
    </row>
    <row r="8" spans="1:14" ht="29.25" customHeight="1" x14ac:dyDescent="0.2">
      <c r="A8" s="102" t="s">
        <v>87</v>
      </c>
      <c r="B8" s="40" t="s">
        <v>95</v>
      </c>
      <c r="C8" s="44">
        <v>690</v>
      </c>
      <c r="D8" s="44">
        <v>1690</v>
      </c>
      <c r="G8" s="1"/>
      <c r="H8" s="1"/>
      <c r="I8" s="1"/>
      <c r="J8" s="1"/>
      <c r="K8" s="1"/>
      <c r="L8" s="1"/>
      <c r="M8" s="1"/>
      <c r="N8" s="1"/>
    </row>
    <row r="9" spans="1:14" ht="24" customHeight="1" x14ac:dyDescent="0.2">
      <c r="A9" s="102"/>
      <c r="B9" s="40" t="s">
        <v>96</v>
      </c>
      <c r="C9" s="44">
        <v>660</v>
      </c>
      <c r="D9" s="44">
        <v>1370</v>
      </c>
      <c r="G9" s="1"/>
      <c r="H9" s="1"/>
      <c r="I9" s="1"/>
      <c r="J9" s="1"/>
      <c r="K9" s="1"/>
      <c r="L9" s="1"/>
      <c r="M9" s="1"/>
      <c r="N9" s="1"/>
    </row>
    <row r="10" spans="1:14" ht="24" customHeight="1" x14ac:dyDescent="0.2">
      <c r="A10" s="102"/>
      <c r="B10" s="40" t="s">
        <v>84</v>
      </c>
      <c r="C10" s="45">
        <v>4.5</v>
      </c>
      <c r="D10" s="45">
        <v>6</v>
      </c>
      <c r="G10" s="1"/>
      <c r="H10" s="1"/>
      <c r="I10" s="1"/>
      <c r="J10" s="1"/>
      <c r="K10" s="1"/>
      <c r="L10" s="1"/>
      <c r="M10" s="1"/>
      <c r="N10" s="1"/>
    </row>
    <row r="11" spans="1:14" ht="29.25" customHeight="1" x14ac:dyDescent="0.2">
      <c r="A11" s="102"/>
      <c r="B11" s="12" t="s">
        <v>88</v>
      </c>
      <c r="C11" s="44">
        <v>67.88</v>
      </c>
      <c r="D11" s="44">
        <v>22.49</v>
      </c>
      <c r="G11" s="1"/>
      <c r="H11" s="1"/>
      <c r="I11" s="1"/>
      <c r="J11" s="1"/>
      <c r="K11" s="1"/>
      <c r="L11" s="1"/>
      <c r="M11" s="1"/>
      <c r="N11" s="1"/>
    </row>
    <row r="12" spans="1:14" ht="84" customHeight="1" x14ac:dyDescent="0.2">
      <c r="A12" s="92" t="s">
        <v>207</v>
      </c>
      <c r="B12" s="92"/>
      <c r="C12" s="92"/>
      <c r="D12" s="92"/>
      <c r="E12" s="13"/>
      <c r="G12" s="1"/>
      <c r="H12" s="1"/>
      <c r="I12" s="1"/>
      <c r="J12" s="1"/>
      <c r="K12" s="1"/>
      <c r="L12" s="1"/>
      <c r="M12" s="1"/>
      <c r="N12" s="1"/>
    </row>
    <row r="13" spans="1:14" x14ac:dyDescent="0.2">
      <c r="A13" s="13"/>
      <c r="B13" s="13"/>
      <c r="C13" s="13"/>
      <c r="D13" s="13"/>
      <c r="E13" s="13"/>
      <c r="G13" s="1"/>
      <c r="H13" s="1"/>
      <c r="I13" s="1"/>
      <c r="J13" s="1"/>
      <c r="K13" s="1"/>
      <c r="L13" s="1"/>
      <c r="M13" s="1"/>
      <c r="N13" s="1"/>
    </row>
    <row r="14" spans="1:14" x14ac:dyDescent="0.2">
      <c r="A14" s="13"/>
      <c r="B14" s="13"/>
      <c r="C14" s="13"/>
      <c r="D14" s="13"/>
      <c r="E14" s="13"/>
      <c r="G14" s="1"/>
      <c r="H14" s="1"/>
      <c r="I14" s="1"/>
      <c r="J14" s="1"/>
      <c r="K14" s="1"/>
      <c r="L14" s="1"/>
      <c r="M14" s="1"/>
      <c r="N14" s="1"/>
    </row>
    <row r="15" spans="1:14" x14ac:dyDescent="0.2">
      <c r="A15" s="13"/>
      <c r="B15" s="13"/>
      <c r="C15" s="13"/>
      <c r="D15" s="13"/>
      <c r="E15" s="13"/>
      <c r="G15" s="1"/>
      <c r="H15" s="1"/>
      <c r="I15" s="1"/>
      <c r="J15" s="1"/>
      <c r="K15" s="1"/>
      <c r="L15" s="1"/>
      <c r="M15" s="1"/>
      <c r="N15" s="1"/>
    </row>
    <row r="16" spans="1:14" x14ac:dyDescent="0.2">
      <c r="A16" s="13"/>
      <c r="B16" s="13"/>
      <c r="C16" s="13"/>
      <c r="D16" s="13"/>
      <c r="E16" s="13"/>
      <c r="G16" s="1"/>
      <c r="H16" s="1"/>
      <c r="I16" s="1"/>
      <c r="J16" s="1"/>
      <c r="K16" s="1"/>
      <c r="L16" s="1"/>
      <c r="M16" s="1"/>
      <c r="N16" s="1"/>
    </row>
    <row r="17" spans="1:14" x14ac:dyDescent="0.2">
      <c r="A17" s="13"/>
      <c r="B17" s="13"/>
      <c r="C17" s="13"/>
      <c r="D17" s="13"/>
      <c r="E17" s="13"/>
      <c r="G17" s="1"/>
      <c r="H17" s="1"/>
      <c r="I17" s="1"/>
      <c r="J17" s="1"/>
      <c r="K17" s="1"/>
      <c r="L17" s="1"/>
      <c r="M17" s="1"/>
      <c r="N17" s="1"/>
    </row>
  </sheetData>
  <mergeCells count="4">
    <mergeCell ref="A4:A7"/>
    <mergeCell ref="A8:A11"/>
    <mergeCell ref="A1:D1"/>
    <mergeCell ref="A12:D1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Sommaire</vt:lpstr>
      <vt:lpstr>Tableau 1</vt:lpstr>
      <vt:lpstr>Graphique 1</vt:lpstr>
      <vt:lpstr>Tableau 2</vt:lpstr>
      <vt:lpstr>Tableau 3</vt:lpstr>
      <vt:lpstr>Tableau 4</vt:lpstr>
      <vt:lpstr>Tableau 5</vt:lpstr>
      <vt:lpstr>Graphique 2</vt:lpstr>
      <vt:lpstr>Tableau 6</vt:lpstr>
      <vt:lpstr>Tableau 7</vt:lpstr>
      <vt:lpstr>Tableau 8</vt:lpstr>
      <vt:lpstr>Tableau 9</vt:lpstr>
      <vt:lpstr>Graphique 3</vt:lpstr>
      <vt:lpstr>Tableau 10</vt:lpstr>
      <vt:lpstr>Tableau 11</vt:lpstr>
      <vt:lpstr>Tableau 12</vt:lpstr>
      <vt:lpstr>Tableau 13</vt:lpstr>
      <vt:lpstr>Encadré 4 - Tableau </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HANANEL, Jérôme (DREES/OS/LCE)</dc:creator>
  <cp:lastModifiedBy>GOLBERG, Elisabeth (DREES/DIRECTION)</cp:lastModifiedBy>
  <dcterms:created xsi:type="dcterms:W3CDTF">2018-09-25T09:21:14Z</dcterms:created>
  <dcterms:modified xsi:type="dcterms:W3CDTF">2019-10-16T13:45:37Z</dcterms:modified>
</cp:coreProperties>
</file>