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5" windowWidth="17550" windowHeight="6165" tabRatio="704"/>
  </bookViews>
  <sheets>
    <sheet name="tableau 1" sheetId="1" r:id="rId1"/>
    <sheet name="graphique 1" sheetId="23" r:id="rId2"/>
    <sheet name="tableau 2" sheetId="24" r:id="rId3"/>
    <sheet name="tableau 3" sheetId="12" r:id="rId4"/>
    <sheet name="tableau A" sheetId="19" r:id="rId5"/>
  </sheets>
  <externalReferences>
    <externalReference r:id="rId6"/>
  </externalReferences>
  <definedNames>
    <definedName name="_xlnm._FilterDatabase" localSheetId="2" hidden="1">'tableau 2'!#REF!</definedName>
    <definedName name="_xlnm._FilterDatabase" localSheetId="3" hidden="1">'tableau 3'!#REF!</definedName>
    <definedName name="_xlnm._FilterDatabase" localSheetId="4" hidden="1">'tableau A'!#REF!</definedName>
    <definedName name="_xlnm.Print_Titles" localSheetId="2">'tableau 2'!$B:$B</definedName>
    <definedName name="_xlnm.Print_Titles" localSheetId="4">'tableau A'!$B:$B</definedName>
    <definedName name="_xlnm.Print_Area" localSheetId="1">'graphique 1'!$B$1:$P$7</definedName>
    <definedName name="_xlnm.Print_Area" localSheetId="0">'tableau 1'!$B$1:$P$25</definedName>
    <definedName name="_xlnm.Print_Area" localSheetId="2">'tableau 2'!$B$1:$I$39</definedName>
    <definedName name="_xlnm.Print_Area" localSheetId="3">'tableau 3'!#REF!</definedName>
    <definedName name="_xlnm.Print_Area" localSheetId="4">'tableau A'!$B$1:$N$39</definedName>
  </definedNames>
  <calcPr calcId="125725"/>
</workbook>
</file>

<file path=xl/calcChain.xml><?xml version="1.0" encoding="utf-8"?>
<calcChain xmlns="http://schemas.openxmlformats.org/spreadsheetml/2006/main">
  <c r="F39" i="24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D8" i="23" l="1"/>
  <c r="E8"/>
  <c r="F8"/>
  <c r="G8"/>
  <c r="H8"/>
  <c r="I8"/>
  <c r="J8"/>
  <c r="K8"/>
  <c r="L8"/>
  <c r="M8"/>
  <c r="N8"/>
  <c r="O8"/>
  <c r="P8"/>
  <c r="M6" l="1"/>
  <c r="L6"/>
  <c r="L24" i="1" l="1"/>
  <c r="K24"/>
  <c r="J24"/>
  <c r="H24"/>
  <c r="F24"/>
  <c r="E24"/>
  <c r="D24"/>
  <c r="M14" l="1"/>
  <c r="N11"/>
  <c r="N13" s="1"/>
  <c r="M11"/>
  <c r="M16" s="1"/>
  <c r="M6"/>
  <c r="K23"/>
  <c r="J23"/>
  <c r="F23"/>
  <c r="E23"/>
  <c r="D23"/>
  <c r="I22"/>
  <c r="I24" s="1"/>
  <c r="K21"/>
  <c r="J21"/>
  <c r="I21"/>
  <c r="G21"/>
  <c r="F21"/>
  <c r="E21"/>
  <c r="D21"/>
  <c r="K19"/>
  <c r="J19"/>
  <c r="I19"/>
  <c r="G19"/>
  <c r="F19"/>
  <c r="E19"/>
  <c r="D19"/>
  <c r="K17"/>
  <c r="J17"/>
  <c r="I17"/>
  <c r="F17"/>
  <c r="E17"/>
  <c r="D17"/>
  <c r="L16"/>
  <c r="G16"/>
  <c r="G22" s="1"/>
  <c r="K13"/>
  <c r="J13"/>
  <c r="I13"/>
  <c r="G13"/>
  <c r="F13"/>
  <c r="E13"/>
  <c r="D13"/>
  <c r="L11"/>
  <c r="L19" s="1"/>
  <c r="H11"/>
  <c r="H19" s="1"/>
  <c r="K10"/>
  <c r="J10"/>
  <c r="I10"/>
  <c r="G10"/>
  <c r="F10"/>
  <c r="E10"/>
  <c r="D10"/>
  <c r="K8"/>
  <c r="J8"/>
  <c r="I8"/>
  <c r="H8"/>
  <c r="F8"/>
  <c r="E8"/>
  <c r="D8"/>
  <c r="G7"/>
  <c r="G8" s="1"/>
  <c r="L6"/>
  <c r="N8"/>
  <c r="M13" l="1"/>
  <c r="N21"/>
  <c r="L21"/>
  <c r="H23"/>
  <c r="M19"/>
  <c r="G17"/>
  <c r="L10"/>
  <c r="L7"/>
  <c r="L8" s="1"/>
  <c r="L17"/>
  <c r="L23"/>
  <c r="H21"/>
  <c r="H17"/>
  <c r="L12"/>
  <c r="L13" s="1"/>
  <c r="M22"/>
  <c r="M17"/>
  <c r="G24"/>
  <c r="G23"/>
  <c r="N10"/>
  <c r="H13"/>
  <c r="M21"/>
  <c r="H10"/>
  <c r="M10"/>
  <c r="N19"/>
  <c r="N16"/>
  <c r="I23"/>
  <c r="M7"/>
  <c r="M8" s="1"/>
  <c r="L15" l="1"/>
  <c r="N17"/>
  <c r="N22"/>
  <c r="M24"/>
  <c r="M23"/>
  <c r="N24" l="1"/>
  <c r="N23"/>
</calcChain>
</file>

<file path=xl/sharedStrings.xml><?xml version="1.0" encoding="utf-8"?>
<sst xmlns="http://schemas.openxmlformats.org/spreadsheetml/2006/main" count="232" uniqueCount="170">
  <si>
    <t>(a)</t>
  </si>
  <si>
    <t>(b)</t>
  </si>
  <si>
    <t>Candidats inscrits et absents aux ECN</t>
  </si>
  <si>
    <t>en % d'inscrits</t>
  </si>
  <si>
    <t>(c)</t>
  </si>
  <si>
    <t>en % des inscrits et présents aux ECN</t>
  </si>
  <si>
    <t>(d)=a-b</t>
  </si>
  <si>
    <t xml:space="preserve">Candidats inscrits et présents aux ECN </t>
  </si>
  <si>
    <t>(e)</t>
  </si>
  <si>
    <t>(f)=d-e</t>
  </si>
  <si>
    <t>Étudiants autorisés à choisir un poste  (ayant passé les ECN et ayant validé leur DCEM)</t>
  </si>
  <si>
    <t>(g)</t>
  </si>
  <si>
    <t>dont étudiants démissionnaires déclarés</t>
  </si>
  <si>
    <t>(h)</t>
  </si>
  <si>
    <t>dont étudiants n’ayant pas choisi de postes</t>
  </si>
  <si>
    <t>(i)= f-g-h</t>
  </si>
  <si>
    <t>Étudiants affectés (postes pourvus)</t>
  </si>
  <si>
    <t>Postes pourvus (%)</t>
  </si>
  <si>
    <t>Biologie médicale</t>
  </si>
  <si>
    <t>Gynécologie médicale</t>
  </si>
  <si>
    <t>Gynécologie obstétrique</t>
  </si>
  <si>
    <t>Médecine générale</t>
  </si>
  <si>
    <t>Médecine du travail</t>
  </si>
  <si>
    <t>Pédiatrie</t>
  </si>
  <si>
    <t>Psychiatrie</t>
  </si>
  <si>
    <t>Santé publique</t>
  </si>
  <si>
    <t>Spécialités chirurgicales</t>
  </si>
  <si>
    <t>Chirurgie générale</t>
  </si>
  <si>
    <t>Neurochirurgie</t>
  </si>
  <si>
    <t>O.R.L et chirurgie cervico-faciale</t>
  </si>
  <si>
    <t>Ophtalmologie</t>
  </si>
  <si>
    <t>Chirurgie orale</t>
  </si>
  <si>
    <t>Spécialités médicales</t>
  </si>
  <si>
    <t>Anatomie et cytologie pathologique</t>
  </si>
  <si>
    <t>Cardiologie et maladies vasculaires</t>
  </si>
  <si>
    <t>Dermatologie et vénérologie</t>
  </si>
  <si>
    <t>Gastro-entérologie et hépatologie</t>
  </si>
  <si>
    <t>Génétique médicale</t>
  </si>
  <si>
    <t>Hématologie</t>
  </si>
  <si>
    <t>Médecine interne</t>
  </si>
  <si>
    <t>Médecine nucléaire</t>
  </si>
  <si>
    <t>Médecine physique et de réadaptation</t>
  </si>
  <si>
    <t>Neurologie</t>
  </si>
  <si>
    <t>Néphrologie</t>
  </si>
  <si>
    <t>Oncologie</t>
  </si>
  <si>
    <t>Pneumologie</t>
  </si>
  <si>
    <t>Radiodiagnostic et imagerie médicale</t>
  </si>
  <si>
    <t>Rhumatologie</t>
  </si>
  <si>
    <t>Ensemble des disciplines hors médecine générale</t>
  </si>
  <si>
    <t>Ensemble des disciplines</t>
  </si>
  <si>
    <t>128 (+2)</t>
  </si>
  <si>
    <t>76 (+1)</t>
  </si>
  <si>
    <t>Tableau 2. Répartition des postes ouverts et pourvus, par spécialité</t>
  </si>
  <si>
    <t>Dont part des postes ouverts en médecine générale (en %)</t>
  </si>
  <si>
    <t>Taux d'affectation des postes ouverts en médecine générale</t>
  </si>
  <si>
    <t>Aix-Marseille</t>
  </si>
  <si>
    <t>Amiens</t>
  </si>
  <si>
    <t>Angers</t>
  </si>
  <si>
    <t>Antilles-Guyane</t>
  </si>
  <si>
    <t>Besançon</t>
  </si>
  <si>
    <t>Bordeaux</t>
  </si>
  <si>
    <t>Brest</t>
  </si>
  <si>
    <t>Caen</t>
  </si>
  <si>
    <t>Clermont-Ferrand</t>
  </si>
  <si>
    <t>Dijon</t>
  </si>
  <si>
    <t>Grenoble</t>
  </si>
  <si>
    <t>Paris-Ile-de-France</t>
  </si>
  <si>
    <t>Lille</t>
  </si>
  <si>
    <t>Limoges</t>
  </si>
  <si>
    <t>Lyon</t>
  </si>
  <si>
    <t>Montpellier</t>
  </si>
  <si>
    <t>Nancy</t>
  </si>
  <si>
    <t>Nantes</t>
  </si>
  <si>
    <t>Nice</t>
  </si>
  <si>
    <t>Océan-Indien</t>
  </si>
  <si>
    <t>Poitiers</t>
  </si>
  <si>
    <t>Reims</t>
  </si>
  <si>
    <t>Rennes</t>
  </si>
  <si>
    <t>Rouen</t>
  </si>
  <si>
    <t>Saint-Etienne</t>
  </si>
  <si>
    <t>Strasbourg</t>
  </si>
  <si>
    <t>Toulouse</t>
  </si>
  <si>
    <t>Tours</t>
  </si>
  <si>
    <t>TOTAL</t>
  </si>
  <si>
    <t>Postes ouverts aux ECN (y compris CESP)</t>
  </si>
  <si>
    <t>Changement de subdivision pour obtenir une spécialité (en %) (hors CESP)</t>
  </si>
  <si>
    <t>Autres pays de l'UE</t>
  </si>
  <si>
    <t>-</t>
  </si>
  <si>
    <t>Endocrinologie, diabète, maladies métaboliques</t>
  </si>
  <si>
    <t>Mobilité choisie (en %)</t>
  </si>
  <si>
    <t>Mobilité contrainte (en %)</t>
  </si>
  <si>
    <t>Indicateur d'attractivité</t>
  </si>
  <si>
    <t>Rang du premier affecté (hors CESP)</t>
  </si>
  <si>
    <t>Rang du dernier affecté (hors CESP)</t>
  </si>
  <si>
    <t>Postes ouverts*</t>
  </si>
  <si>
    <t>Candidats affectés</t>
  </si>
  <si>
    <t>dont étudiants ayant demandé et obtenu le droit de repasser les ECN l’année suivante auprès d’une commission de dérogation</t>
  </si>
  <si>
    <t>Candidats présents aux ECN, ne participant pas à la procédure de choix</t>
  </si>
  <si>
    <t>241 (+3)</t>
  </si>
  <si>
    <t>3894 (+118)</t>
  </si>
  <si>
    <t>345 (+5)</t>
  </si>
  <si>
    <t>557 (+2)</t>
  </si>
  <si>
    <t>113 (+1)</t>
  </si>
  <si>
    <t>429 (+3)</t>
  </si>
  <si>
    <t>146 (+13)</t>
  </si>
  <si>
    <t>227 (+3)</t>
  </si>
  <si>
    <t>107 (+2)</t>
  </si>
  <si>
    <t>90 (+1)</t>
  </si>
  <si>
    <t>137 (+1)</t>
  </si>
  <si>
    <t>133 (+1)</t>
  </si>
  <si>
    <t>273 (+3)</t>
  </si>
  <si>
    <t>705 (+17)</t>
  </si>
  <si>
    <t>1878 (+11)</t>
  </si>
  <si>
    <t>4732 (+39)</t>
  </si>
  <si>
    <t>8626 (+157)</t>
  </si>
  <si>
    <t>Candidats aux ECN issus de la subdivision en 2015</t>
  </si>
  <si>
    <t>Candidats aux ECN issus de la subdivision en 2016</t>
  </si>
  <si>
    <t xml:space="preserve">Numerus clausus + étudiants titulaires d'un second cycle européen </t>
  </si>
  <si>
    <t>454 (+6)</t>
  </si>
  <si>
    <t>69(+1)</t>
  </si>
  <si>
    <t>208 (+5)</t>
  </si>
  <si>
    <t>3577 (+172)</t>
  </si>
  <si>
    <t>320 (+5)</t>
  </si>
  <si>
    <t>501 (+4)</t>
  </si>
  <si>
    <t>651 (+19)</t>
  </si>
  <si>
    <t>402 (+2)</t>
  </si>
  <si>
    <t>78 (+2)</t>
  </si>
  <si>
    <t>137 (+15)</t>
  </si>
  <si>
    <t>1666 (+24)</t>
  </si>
  <si>
    <t>199 (+9)</t>
  </si>
  <si>
    <t>91 (+2)</t>
  </si>
  <si>
    <t>121 (+1)</t>
  </si>
  <si>
    <t>85 (+1)</t>
  </si>
  <si>
    <t>260(+6)</t>
  </si>
  <si>
    <t>84 (+1)</t>
  </si>
  <si>
    <t>4231 (+64)</t>
  </si>
  <si>
    <t>7808 (+236)</t>
  </si>
  <si>
    <t>94 (+1)</t>
  </si>
  <si>
    <t>Numerus clausus cinq ans plus tôt</t>
  </si>
  <si>
    <t>Étudiants titulaires d'un second cycle européens se présentant aux ECN</t>
  </si>
  <si>
    <t>dont étudiants dont le DCEM a été invalidé par l’UFR (non classés)</t>
  </si>
  <si>
    <t xml:space="preserve">Taux d’inadéquation </t>
  </si>
  <si>
    <t>Champ • Étudiants de médecine hors étudiants du service de santé des armées.</t>
  </si>
  <si>
    <t>Taux d’affectation des postes ouverts en médecine générale (en %)</t>
  </si>
  <si>
    <t>Étudiants originaires de la subdivision (en %)</t>
  </si>
  <si>
    <t>Étudiants venant d'une autre subdivision</t>
  </si>
  <si>
    <t>Taux d’affectation des postes ouverts en médecine générale</t>
  </si>
  <si>
    <t>Nombre total de postes ouverts*</t>
  </si>
  <si>
    <t>32 (+1)</t>
  </si>
  <si>
    <t>Candidats inscrits*</t>
  </si>
  <si>
    <t xml:space="preserve">Pas de changement de subdivision </t>
  </si>
  <si>
    <t>Sources • Fichiers de gestion automatisée des ECN, traitement DREES-CNG.</t>
  </si>
  <si>
    <t>Part de femmes (%)</t>
  </si>
  <si>
    <t>Lecture • En 2016, la cardiologie est la quatrième spécialité la plus attractive selon l’indicateur d’attractivité. Elle a attiré l’étudiant classé deuxième. L’étudiant classé en 2 864e position est le dernier à avoir pu choisir cette spécialité.</t>
  </si>
  <si>
    <t>Tableau A. Candidats, postes ouverts, affectations par subdivision (hors CESP)</t>
  </si>
  <si>
    <t>Étudiants titulaires d'un second cycle européen se présentant aux ECN</t>
  </si>
  <si>
    <t>Tableau 1. Bilans des épreuves classantes nationales (ECN) 2004 à 2016</t>
  </si>
  <si>
    <t>Candidats inscrits</t>
  </si>
  <si>
    <t>Source • Fichiers de gestion automatisée des ECN, traitement DREES-CNG.</t>
  </si>
  <si>
    <t>Note • Le classement correspond à celui de l’ensemble des étudiants ayant concouru aux ECN, hors étudiants du service des armées.</t>
  </si>
  <si>
    <t>Champ • Étudiants en médecine hors étudiants du service de santé des armées.</t>
  </si>
  <si>
    <t>Sources • Fichiers de gestion automatisée des épreuves classantes nationales (ECN), traitement DREES-CNG.</t>
  </si>
  <si>
    <t>Tableau 3. Rang du premier et du dernier étudiant affecté par discipline et indicateur d’attractivité, hors CESP</t>
  </si>
  <si>
    <t>CESP : contrat d’engagement de service public ; DCEM : deuxième cycle des études médicales.</t>
  </si>
  <si>
    <t>Spécialités</t>
  </si>
  <si>
    <t>* Arrêtés fixant le nombre de postes offerts aux épreuves classantes nationales en médecine.</t>
  </si>
  <si>
    <t>Entre parenthèses : ouvertures de postes dans le cadre du CESP.</t>
  </si>
  <si>
    <r>
      <rPr>
        <b/>
        <sz val="8"/>
        <color theme="1"/>
        <rFont val="Arial"/>
        <family val="2"/>
      </rPr>
      <t>Sources •</t>
    </r>
    <r>
      <rPr>
        <sz val="8"/>
        <color theme="1"/>
        <rFont val="Arial"/>
        <family val="2"/>
      </rPr>
      <t xml:space="preserve"> Fichiers de gestion automatisée des épreuves classantes nationales (ECN), traitement DREES-CNG.</t>
    </r>
  </si>
  <si>
    <t>Graphique 1 : Évolution du nombre de postes ouverts aux épreuves classantes nationales (ECN)</t>
  </si>
  <si>
    <t>Anesthésie-réanimation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</si>
</sst>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0.0"/>
    <numFmt numFmtId="165" formatCode="0.0%"/>
    <numFmt numFmtId="166" formatCode="_-* #,##0\ _€_-;\-* #,##0\ _€_-;_-* &quot;-&quot;??\ _€_-;_-@_-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8" fillId="0" borderId="0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 wrapText="1"/>
    </xf>
    <xf numFmtId="9" fontId="8" fillId="0" borderId="0" xfId="5" applyNumberFormat="1" applyFont="1" applyFill="1" applyBorder="1" applyAlignment="1">
      <alignment horizontal="center" vertical="center"/>
    </xf>
    <xf numFmtId="4" fontId="8" fillId="0" borderId="0" xfId="5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5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center"/>
    </xf>
    <xf numFmtId="0" fontId="7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9" fontId="9" fillId="0" borderId="2" xfId="1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vertical="center"/>
    </xf>
    <xf numFmtId="164" fontId="9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horizontal="left" vertical="center" wrapText="1"/>
    </xf>
    <xf numFmtId="165" fontId="7" fillId="0" borderId="2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166" fontId="8" fillId="0" borderId="2" xfId="9" applyNumberFormat="1" applyFont="1" applyFill="1" applyBorder="1" applyAlignment="1">
      <alignment vertical="center"/>
    </xf>
    <xf numFmtId="0" fontId="8" fillId="0" borderId="2" xfId="10" applyFont="1" applyFill="1" applyBorder="1" applyAlignment="1">
      <alignment vertical="center"/>
    </xf>
    <xf numFmtId="0" fontId="8" fillId="0" borderId="2" xfId="10" applyFont="1" applyFill="1" applyBorder="1" applyAlignment="1">
      <alignment vertical="center"/>
    </xf>
    <xf numFmtId="0" fontId="8" fillId="0" borderId="2" xfId="10" applyFont="1" applyFill="1" applyBorder="1" applyAlignment="1">
      <alignment horizontal="center" vertical="center" wrapText="1"/>
    </xf>
    <xf numFmtId="1" fontId="8" fillId="0" borderId="2" xfId="11" applyNumberFormat="1" applyFont="1" applyFill="1" applyBorder="1" applyAlignment="1">
      <alignment horizontal="center" vertical="center"/>
    </xf>
    <xf numFmtId="3" fontId="8" fillId="0" borderId="2" xfId="10" applyNumberFormat="1" applyFont="1" applyFill="1" applyBorder="1" applyAlignment="1">
      <alignment horizontal="center" vertical="center" wrapText="1"/>
    </xf>
    <xf numFmtId="164" fontId="8" fillId="0" borderId="2" xfId="11" applyNumberFormat="1" applyFont="1" applyFill="1" applyBorder="1" applyAlignment="1">
      <alignment horizontal="center" vertical="center"/>
    </xf>
    <xf numFmtId="0" fontId="8" fillId="0" borderId="2" xfId="10" quotePrefix="1" applyFont="1" applyFill="1" applyBorder="1" applyAlignment="1">
      <alignment horizontal="center" vertical="center" wrapText="1"/>
    </xf>
    <xf numFmtId="3" fontId="8" fillId="0" borderId="2" xfId="10" quotePrefix="1" applyNumberFormat="1" applyFont="1" applyFill="1" applyBorder="1" applyAlignment="1">
      <alignment horizontal="center" vertical="center" wrapText="1"/>
    </xf>
    <xf numFmtId="0" fontId="7" fillId="0" borderId="2" xfId="10" applyFont="1" applyFill="1" applyBorder="1" applyAlignment="1">
      <alignment vertical="center"/>
    </xf>
    <xf numFmtId="0" fontId="7" fillId="0" borderId="2" xfId="10" applyFont="1" applyFill="1" applyBorder="1" applyAlignment="1">
      <alignment horizontal="center" vertical="center" wrapText="1"/>
    </xf>
    <xf numFmtId="1" fontId="7" fillId="0" borderId="2" xfId="11" applyNumberFormat="1" applyFont="1" applyFill="1" applyBorder="1" applyAlignment="1">
      <alignment horizontal="center" vertical="center"/>
    </xf>
    <xf numFmtId="164" fontId="7" fillId="0" borderId="2" xfId="11" applyNumberFormat="1" applyFont="1" applyFill="1" applyBorder="1" applyAlignment="1">
      <alignment horizontal="center" vertical="center"/>
    </xf>
    <xf numFmtId="0" fontId="8" fillId="0" borderId="2" xfId="10" applyFont="1" applyFill="1" applyBorder="1" applyAlignment="1">
      <alignment horizontal="right" vertical="center" wrapText="1"/>
    </xf>
    <xf numFmtId="0" fontId="8" fillId="0" borderId="2" xfId="10" applyFont="1" applyFill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2" fontId="8" fillId="0" borderId="2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4" fontId="8" fillId="0" borderId="2" xfId="6" applyNumberFormat="1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/>
    </xf>
    <xf numFmtId="9" fontId="8" fillId="0" borderId="2" xfId="5" applyNumberFormat="1" applyFont="1" applyFill="1" applyBorder="1" applyAlignment="1">
      <alignment horizontal="center" vertical="center"/>
    </xf>
    <xf numFmtId="9" fontId="8" fillId="0" borderId="2" xfId="6" applyFont="1" applyFill="1" applyBorder="1" applyAlignment="1">
      <alignment horizontal="center" vertical="center"/>
    </xf>
    <xf numFmtId="4" fontId="8" fillId="0" borderId="2" xfId="5" applyNumberFormat="1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center" wrapText="1"/>
    </xf>
    <xf numFmtId="0" fontId="8" fillId="0" borderId="3" xfId="10" applyFont="1" applyFill="1" applyBorder="1" applyAlignment="1">
      <alignment horizontal="center" vertical="center"/>
    </xf>
    <xf numFmtId="0" fontId="8" fillId="0" borderId="4" xfId="10" applyFont="1" applyFill="1" applyBorder="1" applyAlignment="1">
      <alignment horizontal="center" vertical="center"/>
    </xf>
    <xf numFmtId="0" fontId="8" fillId="0" borderId="5" xfId="10" applyFont="1" applyFill="1" applyBorder="1" applyAlignment="1">
      <alignment horizontal="center" vertical="center"/>
    </xf>
    <xf numFmtId="0" fontId="7" fillId="0" borderId="2" xfId="10" applyFont="1" applyFill="1" applyBorder="1" applyAlignment="1">
      <alignment horizontal="center" vertical="center"/>
    </xf>
    <xf numFmtId="0" fontId="8" fillId="0" borderId="2" xfId="10" applyFont="1" applyFill="1" applyBorder="1" applyAlignment="1">
      <alignment vertical="center"/>
    </xf>
    <xf numFmtId="0" fontId="7" fillId="0" borderId="2" xfId="1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/>
    </xf>
    <xf numFmtId="0" fontId="7" fillId="0" borderId="5" xfId="5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5" applyFont="1" applyFill="1" applyBorder="1" applyAlignment="1">
      <alignment horizontal="center" vertical="center" wrapText="1"/>
    </xf>
  </cellXfs>
  <cellStyles count="12">
    <cellStyle name="Commentaire 2" xfId="2"/>
    <cellStyle name="Milliers" xfId="9" builtinId="3"/>
    <cellStyle name="Normal" xfId="0" builtinId="0"/>
    <cellStyle name="Normal 2" xfId="3"/>
    <cellStyle name="Normal 3" xfId="5"/>
    <cellStyle name="Normal 4" xfId="7"/>
    <cellStyle name="Normal 5" xfId="10"/>
    <cellStyle name="Normal_partie III - affectation subdivision" xfId="4"/>
    <cellStyle name="Pourcentage" xfId="1" builtinId="5"/>
    <cellStyle name="Pourcentage 2" xfId="6"/>
    <cellStyle name="Pourcentage 2 2" xfId="11"/>
    <cellStyle name="Pourcentage 3" xfId="8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sateurs\manguis\AppData\Local\Microsoft\Windows\Temporary%20Internet%20Files\OLK2174\version%2031012017\pour%20ER%20ECN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ph2-âge moyen"/>
      <sheetName val="tableau 1"/>
      <sheetName val="tableau 2 (publi)"/>
      <sheetName val="tableau 2"/>
      <sheetName val="tableau 3(publi)"/>
      <sheetName val="tableau 4 (publi)"/>
      <sheetName val="Pour intro"/>
      <sheetName val="Pour tableau 2"/>
      <sheetName val="pour tableau 4"/>
      <sheetName val="pour tableau4- clt attractivité"/>
      <sheetName val="Pour tableau 4 - Postes par sub"/>
      <sheetName val="Comparaison hommes-femmes"/>
      <sheetName val="Feuil1"/>
    </sheetNames>
    <sheetDataSet>
      <sheetData sheetId="0" refreshError="1"/>
      <sheetData sheetId="1" refreshError="1"/>
      <sheetData sheetId="2" refreshError="1"/>
      <sheetData sheetId="3">
        <row r="5">
          <cell r="Z5">
            <v>1</v>
          </cell>
        </row>
        <row r="6">
          <cell r="Z6">
            <v>0.89830508474576276</v>
          </cell>
        </row>
        <row r="7">
          <cell r="Z7">
            <v>1</v>
          </cell>
        </row>
        <row r="8">
          <cell r="Z8">
            <v>1</v>
          </cell>
        </row>
        <row r="9">
          <cell r="Z9">
            <v>0.9418507128878949</v>
          </cell>
        </row>
        <row r="10">
          <cell r="Z10">
            <v>0.45859872611464969</v>
          </cell>
        </row>
        <row r="11">
          <cell r="Z11">
            <v>1</v>
          </cell>
        </row>
        <row r="12">
          <cell r="Z12">
            <v>0.98403193612774453</v>
          </cell>
        </row>
        <row r="13">
          <cell r="Z13">
            <v>0.83908045977011492</v>
          </cell>
        </row>
        <row r="14">
          <cell r="Z14">
            <v>1</v>
          </cell>
        </row>
        <row r="15">
          <cell r="Z15">
            <v>1</v>
          </cell>
        </row>
        <row r="16">
          <cell r="Z16">
            <v>1</v>
          </cell>
        </row>
        <row r="17">
          <cell r="Z17">
            <v>1</v>
          </cell>
        </row>
        <row r="18">
          <cell r="Z18">
            <v>1</v>
          </cell>
        </row>
        <row r="19">
          <cell r="Z19">
            <v>1</v>
          </cell>
        </row>
        <row r="20">
          <cell r="Z20">
            <v>1</v>
          </cell>
        </row>
        <row r="21">
          <cell r="Z21">
            <v>1</v>
          </cell>
        </row>
        <row r="22">
          <cell r="Z22">
            <v>1</v>
          </cell>
        </row>
        <row r="23">
          <cell r="Z23">
            <v>1</v>
          </cell>
        </row>
        <row r="24">
          <cell r="Z24">
            <v>1</v>
          </cell>
        </row>
        <row r="25">
          <cell r="Z25">
            <v>1</v>
          </cell>
        </row>
        <row r="26">
          <cell r="Z26">
            <v>1</v>
          </cell>
        </row>
        <row r="27">
          <cell r="Z27">
            <v>1</v>
          </cell>
        </row>
        <row r="28">
          <cell r="Z28">
            <v>1</v>
          </cell>
        </row>
        <row r="29">
          <cell r="Z29">
            <v>1</v>
          </cell>
        </row>
        <row r="30">
          <cell r="Z30">
            <v>1</v>
          </cell>
        </row>
        <row r="31">
          <cell r="Z31">
            <v>1</v>
          </cell>
        </row>
        <row r="32">
          <cell r="Z32">
            <v>1</v>
          </cell>
        </row>
        <row r="33">
          <cell r="Z33">
            <v>1</v>
          </cell>
        </row>
        <row r="34">
          <cell r="Z34">
            <v>1</v>
          </cell>
        </row>
        <row r="35">
          <cell r="Z35">
            <v>1</v>
          </cell>
        </row>
        <row r="36">
          <cell r="Z36">
            <v>1</v>
          </cell>
        </row>
        <row r="37">
          <cell r="Z37">
            <v>0.97187426140392341</v>
          </cell>
        </row>
        <row r="38">
          <cell r="Z38">
            <v>0.95811987704918034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28"/>
  <sheetViews>
    <sheetView showGridLines="0" tabSelected="1" zoomScaleNormal="100" zoomScaleSheetLayoutView="100" workbookViewId="0"/>
  </sheetViews>
  <sheetFormatPr baseColWidth="10" defaultRowHeight="11.25"/>
  <cols>
    <col min="1" max="1" width="3.7109375" style="17" customWidth="1"/>
    <col min="2" max="2" width="7.42578125" style="17" customWidth="1"/>
    <col min="3" max="3" width="36.7109375" style="17" customWidth="1"/>
    <col min="4" max="16" width="7.140625" style="17" customWidth="1"/>
    <col min="17" max="16384" width="11.42578125" style="17"/>
  </cols>
  <sheetData>
    <row r="1" spans="2:20">
      <c r="B1" s="7" t="s">
        <v>156</v>
      </c>
    </row>
    <row r="2" spans="2:20">
      <c r="Q2" s="18"/>
      <c r="R2" s="18"/>
    </row>
    <row r="3" spans="2:20">
      <c r="B3" s="40"/>
      <c r="C3" s="19"/>
      <c r="D3" s="20">
        <v>2004</v>
      </c>
      <c r="E3" s="20">
        <v>2005</v>
      </c>
      <c r="F3" s="20">
        <v>2006</v>
      </c>
      <c r="G3" s="20">
        <v>2007</v>
      </c>
      <c r="H3" s="20">
        <v>2008</v>
      </c>
      <c r="I3" s="20">
        <v>2009</v>
      </c>
      <c r="J3" s="20">
        <v>2010</v>
      </c>
      <c r="K3" s="20">
        <v>2011</v>
      </c>
      <c r="L3" s="20">
        <v>2012</v>
      </c>
      <c r="M3" s="20">
        <v>2013</v>
      </c>
      <c r="N3" s="20">
        <v>2014</v>
      </c>
      <c r="O3" s="20">
        <v>2015</v>
      </c>
      <c r="P3" s="20">
        <v>2016</v>
      </c>
      <c r="Q3" s="18"/>
    </row>
    <row r="4" spans="2:20" ht="13.5" customHeight="1">
      <c r="B4" s="40"/>
      <c r="C4" s="21" t="s">
        <v>138</v>
      </c>
      <c r="D4" s="22">
        <v>3700</v>
      </c>
      <c r="E4" s="22">
        <v>3850</v>
      </c>
      <c r="F4" s="22">
        <v>4100</v>
      </c>
      <c r="G4" s="22">
        <v>4700</v>
      </c>
      <c r="H4" s="22">
        <v>5100</v>
      </c>
      <c r="I4" s="22">
        <v>5550</v>
      </c>
      <c r="J4" s="22">
        <v>6200</v>
      </c>
      <c r="K4" s="22">
        <v>6850</v>
      </c>
      <c r="L4" s="22">
        <v>7100</v>
      </c>
      <c r="M4" s="22">
        <v>7300</v>
      </c>
      <c r="N4" s="22">
        <v>7400</v>
      </c>
      <c r="O4" s="22">
        <v>7400</v>
      </c>
      <c r="P4" s="22">
        <v>7400</v>
      </c>
      <c r="Q4" s="18"/>
      <c r="S4" s="5"/>
    </row>
    <row r="5" spans="2:20" ht="35.25" customHeight="1">
      <c r="B5" s="40"/>
      <c r="C5" s="21" t="s">
        <v>155</v>
      </c>
      <c r="D5" s="22"/>
      <c r="E5" s="22"/>
      <c r="F5" s="22"/>
      <c r="G5" s="22"/>
      <c r="H5" s="22"/>
      <c r="I5" s="22"/>
      <c r="J5" s="22"/>
      <c r="K5" s="22"/>
      <c r="L5" s="22">
        <v>144</v>
      </c>
      <c r="M5" s="22">
        <v>180</v>
      </c>
      <c r="N5" s="22">
        <v>227</v>
      </c>
      <c r="O5" s="22">
        <v>296</v>
      </c>
      <c r="P5" s="22">
        <v>335</v>
      </c>
      <c r="Q5" s="18"/>
      <c r="S5" s="5"/>
    </row>
    <row r="6" spans="2:20" ht="13.5" customHeight="1">
      <c r="B6" s="34" t="s">
        <v>0</v>
      </c>
      <c r="C6" s="24" t="s">
        <v>157</v>
      </c>
      <c r="D6" s="25">
        <v>3879</v>
      </c>
      <c r="E6" s="25">
        <v>4472</v>
      </c>
      <c r="F6" s="25">
        <v>5176</v>
      </c>
      <c r="G6" s="25">
        <v>5631</v>
      </c>
      <c r="H6" s="25">
        <v>5884</v>
      </c>
      <c r="I6" s="25">
        <v>6422</v>
      </c>
      <c r="J6" s="25">
        <v>7106</v>
      </c>
      <c r="K6" s="25">
        <v>7924</v>
      </c>
      <c r="L6" s="25">
        <f>8257-101</f>
        <v>8156</v>
      </c>
      <c r="M6" s="25">
        <f>8546-90-6-9</f>
        <v>8441</v>
      </c>
      <c r="N6" s="25">
        <v>8668</v>
      </c>
      <c r="O6" s="25">
        <v>9049</v>
      </c>
      <c r="P6" s="25">
        <v>8481</v>
      </c>
      <c r="Q6" s="41"/>
      <c r="R6" s="41"/>
    </row>
    <row r="7" spans="2:20" ht="13.5" customHeight="1">
      <c r="B7" s="34" t="s">
        <v>1</v>
      </c>
      <c r="C7" s="21" t="s">
        <v>2</v>
      </c>
      <c r="D7" s="22">
        <v>216</v>
      </c>
      <c r="E7" s="22">
        <v>240</v>
      </c>
      <c r="F7" s="22">
        <v>276</v>
      </c>
      <c r="G7" s="22">
        <f>37+146</f>
        <v>183</v>
      </c>
      <c r="H7" s="22">
        <v>185</v>
      </c>
      <c r="I7" s="22">
        <v>235</v>
      </c>
      <c r="J7" s="22">
        <v>266</v>
      </c>
      <c r="K7" s="22">
        <v>283</v>
      </c>
      <c r="L7" s="22">
        <f>L6-L11</f>
        <v>386</v>
      </c>
      <c r="M7" s="22">
        <f>M6-M11</f>
        <v>337</v>
      </c>
      <c r="N7" s="22">
        <v>311</v>
      </c>
      <c r="O7" s="22">
        <v>238</v>
      </c>
      <c r="P7" s="22">
        <v>371</v>
      </c>
      <c r="Q7" s="42"/>
    </row>
    <row r="8" spans="2:20" ht="13.5" customHeight="1">
      <c r="B8" s="34"/>
      <c r="C8" s="26" t="s">
        <v>3</v>
      </c>
      <c r="D8" s="27">
        <f t="shared" ref="D8:K8" si="0">100*D7/D6</f>
        <v>5.5684454756380513</v>
      </c>
      <c r="E8" s="27">
        <f t="shared" si="0"/>
        <v>5.3667262969588547</v>
      </c>
      <c r="F8" s="27">
        <f t="shared" si="0"/>
        <v>5.3323029366306027</v>
      </c>
      <c r="G8" s="27">
        <f t="shared" si="0"/>
        <v>3.2498668087373468</v>
      </c>
      <c r="H8" s="27">
        <f t="shared" si="0"/>
        <v>3.1441196464989805</v>
      </c>
      <c r="I8" s="27">
        <f t="shared" si="0"/>
        <v>3.6592961694176269</v>
      </c>
      <c r="J8" s="27">
        <f t="shared" si="0"/>
        <v>3.7433155080213902</v>
      </c>
      <c r="K8" s="27">
        <f t="shared" si="0"/>
        <v>3.5714285714285716</v>
      </c>
      <c r="L8" s="27">
        <f>100*L7/L6</f>
        <v>4.7327121137812656</v>
      </c>
      <c r="M8" s="27">
        <f>100*M7/M6</f>
        <v>3.992417959957351</v>
      </c>
      <c r="N8" s="27">
        <f>100*N7/N6</f>
        <v>3.5879095523765576</v>
      </c>
      <c r="O8" s="27">
        <v>2.6301248756768705</v>
      </c>
      <c r="P8" s="27">
        <v>4.3744841410211057</v>
      </c>
      <c r="Q8" s="18"/>
      <c r="T8" s="6"/>
    </row>
    <row r="9" spans="2:20" ht="13.5" customHeight="1">
      <c r="B9" s="34" t="s">
        <v>4</v>
      </c>
      <c r="C9" s="24" t="s">
        <v>84</v>
      </c>
      <c r="D9" s="25">
        <v>3988</v>
      </c>
      <c r="E9" s="25">
        <v>4803</v>
      </c>
      <c r="F9" s="25">
        <v>4760</v>
      </c>
      <c r="G9" s="25">
        <v>5366</v>
      </c>
      <c r="H9" s="25">
        <v>5704</v>
      </c>
      <c r="I9" s="25">
        <v>6186</v>
      </c>
      <c r="J9" s="25">
        <v>6839</v>
      </c>
      <c r="K9" s="25">
        <v>7626</v>
      </c>
      <c r="L9" s="25">
        <v>7564</v>
      </c>
      <c r="M9" s="25">
        <v>7903</v>
      </c>
      <c r="N9" s="25">
        <v>8190</v>
      </c>
      <c r="O9" s="25">
        <v>8783</v>
      </c>
      <c r="P9" s="25">
        <v>8044</v>
      </c>
      <c r="Q9" s="41"/>
    </row>
    <row r="10" spans="2:20" ht="13.5" customHeight="1">
      <c r="B10" s="34"/>
      <c r="C10" s="28" t="s">
        <v>5</v>
      </c>
      <c r="D10" s="27">
        <f t="shared" ref="D10:L10" si="1">100*D9/D11</f>
        <v>108.87250887250887</v>
      </c>
      <c r="E10" s="27">
        <f t="shared" si="1"/>
        <v>113.49243856332703</v>
      </c>
      <c r="F10" s="27">
        <f t="shared" si="1"/>
        <v>97.142857142857139</v>
      </c>
      <c r="G10" s="27">
        <f t="shared" si="1"/>
        <v>98.494860499265783</v>
      </c>
      <c r="H10" s="27">
        <f t="shared" si="1"/>
        <v>100.08773469029654</v>
      </c>
      <c r="I10" s="27">
        <f t="shared" si="1"/>
        <v>99.983837077743658</v>
      </c>
      <c r="J10" s="27">
        <f t="shared" si="1"/>
        <v>99.985380116959064</v>
      </c>
      <c r="K10" s="27">
        <f t="shared" si="1"/>
        <v>99.803690616411458</v>
      </c>
      <c r="L10" s="27">
        <f t="shared" si="1"/>
        <v>97.348777348777347</v>
      </c>
      <c r="M10" s="27">
        <f>100*M9/M11</f>
        <v>97.51974333662389</v>
      </c>
      <c r="N10" s="27">
        <f>100*N9/N11</f>
        <v>98.001675242311833</v>
      </c>
      <c r="O10" s="27">
        <v>99.682215412552495</v>
      </c>
      <c r="P10" s="27">
        <v>99.186189889025897</v>
      </c>
      <c r="Q10" s="18"/>
    </row>
    <row r="11" spans="2:20" ht="13.5" customHeight="1">
      <c r="B11" s="34" t="s">
        <v>6</v>
      </c>
      <c r="C11" s="24" t="s">
        <v>7</v>
      </c>
      <c r="D11" s="25">
        <v>3663</v>
      </c>
      <c r="E11" s="25">
        <v>4232</v>
      </c>
      <c r="F11" s="25">
        <v>4900</v>
      </c>
      <c r="G11" s="25">
        <v>5448</v>
      </c>
      <c r="H11" s="25">
        <f>5884-185</f>
        <v>5699</v>
      </c>
      <c r="I11" s="25">
        <v>6187</v>
      </c>
      <c r="J11" s="25">
        <v>6840</v>
      </c>
      <c r="K11" s="25">
        <v>7641</v>
      </c>
      <c r="L11" s="25">
        <f>7871-101</f>
        <v>7770</v>
      </c>
      <c r="M11" s="25">
        <f>8207-90-6-7</f>
        <v>8104</v>
      </c>
      <c r="N11" s="25">
        <f>N6-N7</f>
        <v>8357</v>
      </c>
      <c r="O11" s="25">
        <v>8811</v>
      </c>
      <c r="P11" s="25">
        <v>8110</v>
      </c>
      <c r="Q11" s="41"/>
    </row>
    <row r="12" spans="2:20" ht="22.5" customHeight="1">
      <c r="B12" s="34" t="s">
        <v>8</v>
      </c>
      <c r="C12" s="21" t="s">
        <v>97</v>
      </c>
      <c r="D12" s="22">
        <v>286</v>
      </c>
      <c r="E12" s="22">
        <v>382</v>
      </c>
      <c r="F12" s="22">
        <v>375</v>
      </c>
      <c r="G12" s="22">
        <v>485</v>
      </c>
      <c r="H12" s="22">
        <v>564</v>
      </c>
      <c r="I12" s="22">
        <v>606</v>
      </c>
      <c r="J12" s="22">
        <v>625</v>
      </c>
      <c r="K12" s="22">
        <v>665</v>
      </c>
      <c r="L12" s="22">
        <f>L11-L16</f>
        <v>417</v>
      </c>
      <c r="M12" s="22">
        <v>429</v>
      </c>
      <c r="N12" s="22">
        <v>441</v>
      </c>
      <c r="O12" s="22">
        <v>239</v>
      </c>
      <c r="P12" s="22">
        <v>321</v>
      </c>
    </row>
    <row r="13" spans="2:20" ht="13.5" customHeight="1">
      <c r="B13" s="34"/>
      <c r="C13" s="28" t="s">
        <v>5</v>
      </c>
      <c r="D13" s="27">
        <f t="shared" ref="D13:N13" si="2">100*D12/D11</f>
        <v>7.8078078078078077</v>
      </c>
      <c r="E13" s="27">
        <f t="shared" si="2"/>
        <v>9.0264650283553873</v>
      </c>
      <c r="F13" s="27">
        <f t="shared" si="2"/>
        <v>7.6530612244897958</v>
      </c>
      <c r="G13" s="27">
        <f t="shared" si="2"/>
        <v>8.9023494860499266</v>
      </c>
      <c r="H13" s="27">
        <f t="shared" si="2"/>
        <v>9.8964730654500794</v>
      </c>
      <c r="I13" s="27">
        <f t="shared" si="2"/>
        <v>9.7947308873444321</v>
      </c>
      <c r="J13" s="27">
        <f t="shared" si="2"/>
        <v>9.1374269005847957</v>
      </c>
      <c r="K13" s="27">
        <f t="shared" si="2"/>
        <v>8.7030493390917414</v>
      </c>
      <c r="L13" s="27">
        <f>100*L12/L11</f>
        <v>5.3667953667953672</v>
      </c>
      <c r="M13" s="27">
        <f t="shared" si="2"/>
        <v>5.2936821322803551</v>
      </c>
      <c r="N13" s="27">
        <f t="shared" si="2"/>
        <v>5.2770132822783298</v>
      </c>
      <c r="O13" s="27">
        <v>2.7125184428555214</v>
      </c>
      <c r="P13" s="27">
        <v>3.9580764488286069</v>
      </c>
    </row>
    <row r="14" spans="2:20" ht="22.5" customHeight="1">
      <c r="B14" s="34"/>
      <c r="C14" s="29" t="s">
        <v>140</v>
      </c>
      <c r="D14" s="30">
        <v>286</v>
      </c>
      <c r="E14" s="30">
        <v>382</v>
      </c>
      <c r="F14" s="30">
        <v>375</v>
      </c>
      <c r="G14" s="30">
        <v>485</v>
      </c>
      <c r="H14" s="30">
        <v>564</v>
      </c>
      <c r="I14" s="30">
        <v>606</v>
      </c>
      <c r="J14" s="30">
        <v>625</v>
      </c>
      <c r="K14" s="30">
        <v>665</v>
      </c>
      <c r="L14" s="30">
        <v>209</v>
      </c>
      <c r="M14" s="30">
        <f>M12-M15</f>
        <v>199</v>
      </c>
      <c r="N14" s="30">
        <v>167</v>
      </c>
      <c r="O14" s="30">
        <v>28</v>
      </c>
      <c r="P14" s="30">
        <v>72</v>
      </c>
    </row>
    <row r="15" spans="2:20" ht="36" customHeight="1">
      <c r="B15" s="34"/>
      <c r="C15" s="29" t="s">
        <v>96</v>
      </c>
      <c r="D15" s="31" t="s">
        <v>87</v>
      </c>
      <c r="E15" s="31" t="s">
        <v>87</v>
      </c>
      <c r="F15" s="31" t="s">
        <v>87</v>
      </c>
      <c r="G15" s="31" t="s">
        <v>87</v>
      </c>
      <c r="H15" s="31" t="s">
        <v>87</v>
      </c>
      <c r="I15" s="31" t="s">
        <v>87</v>
      </c>
      <c r="J15" s="31" t="s">
        <v>87</v>
      </c>
      <c r="K15" s="31" t="s">
        <v>87</v>
      </c>
      <c r="L15" s="30">
        <f>L12-L14</f>
        <v>208</v>
      </c>
      <c r="M15" s="30">
        <v>230</v>
      </c>
      <c r="N15" s="30">
        <v>274</v>
      </c>
      <c r="O15" s="30">
        <v>211</v>
      </c>
      <c r="P15" s="30">
        <v>249</v>
      </c>
    </row>
    <row r="16" spans="2:20" ht="22.5">
      <c r="B16" s="34" t="s">
        <v>9</v>
      </c>
      <c r="C16" s="21" t="s">
        <v>10</v>
      </c>
      <c r="D16" s="22">
        <v>3377</v>
      </c>
      <c r="E16" s="22">
        <v>3850</v>
      </c>
      <c r="F16" s="22">
        <v>4525</v>
      </c>
      <c r="G16" s="22">
        <f>G11-G12</f>
        <v>4963</v>
      </c>
      <c r="H16" s="22">
        <v>5135</v>
      </c>
      <c r="I16" s="22">
        <v>5581</v>
      </c>
      <c r="J16" s="22">
        <v>6215</v>
      </c>
      <c r="K16" s="32">
        <v>6976</v>
      </c>
      <c r="L16" s="32">
        <f>7313+40</f>
        <v>7353</v>
      </c>
      <c r="M16" s="32">
        <f>M11-M12</f>
        <v>7675</v>
      </c>
      <c r="N16" s="32">
        <f>N11-N12</f>
        <v>7916</v>
      </c>
      <c r="O16" s="32">
        <v>8572</v>
      </c>
      <c r="P16" s="22">
        <v>7789</v>
      </c>
    </row>
    <row r="17" spans="2:16" ht="13.5" customHeight="1">
      <c r="B17" s="34"/>
      <c r="C17" s="28" t="s">
        <v>5</v>
      </c>
      <c r="D17" s="27">
        <f t="shared" ref="D17:M17" si="3">100*D16/D11</f>
        <v>92.192192192192195</v>
      </c>
      <c r="E17" s="27">
        <f t="shared" si="3"/>
        <v>90.973534971644611</v>
      </c>
      <c r="F17" s="27">
        <f t="shared" si="3"/>
        <v>92.34693877551021</v>
      </c>
      <c r="G17" s="27">
        <f t="shared" si="3"/>
        <v>91.097650513950072</v>
      </c>
      <c r="H17" s="27">
        <f t="shared" si="3"/>
        <v>90.103526934549919</v>
      </c>
      <c r="I17" s="27">
        <f t="shared" si="3"/>
        <v>90.205269112655571</v>
      </c>
      <c r="J17" s="27">
        <f t="shared" si="3"/>
        <v>90.862573099415201</v>
      </c>
      <c r="K17" s="33">
        <f t="shared" si="3"/>
        <v>91.296950660908252</v>
      </c>
      <c r="L17" s="33">
        <f t="shared" si="3"/>
        <v>94.633204633204627</v>
      </c>
      <c r="M17" s="33">
        <f t="shared" si="3"/>
        <v>94.706317867719648</v>
      </c>
      <c r="N17" s="33">
        <f>100*N16/N11</f>
        <v>94.722986717721668</v>
      </c>
      <c r="O17" s="33">
        <v>97.287481557144474</v>
      </c>
      <c r="P17" s="27">
        <v>96.041923551171394</v>
      </c>
    </row>
    <row r="18" spans="2:16" ht="13.5" customHeight="1">
      <c r="B18" s="34" t="s">
        <v>11</v>
      </c>
      <c r="C18" s="29" t="s">
        <v>12</v>
      </c>
      <c r="D18" s="34">
        <v>0</v>
      </c>
      <c r="E18" s="34">
        <v>6</v>
      </c>
      <c r="F18" s="34">
        <v>95</v>
      </c>
      <c r="G18" s="34">
        <v>31</v>
      </c>
      <c r="H18" s="34">
        <v>23</v>
      </c>
      <c r="I18" s="34">
        <v>15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</row>
    <row r="19" spans="2:16" ht="13.5" customHeight="1">
      <c r="B19" s="34"/>
      <c r="C19" s="28" t="s">
        <v>5</v>
      </c>
      <c r="D19" s="27">
        <f t="shared" ref="D19:N19" si="4">100*D18/D11</f>
        <v>0</v>
      </c>
      <c r="E19" s="27">
        <f t="shared" si="4"/>
        <v>0.14177693761814744</v>
      </c>
      <c r="F19" s="27">
        <f t="shared" si="4"/>
        <v>1.9387755102040816</v>
      </c>
      <c r="G19" s="27">
        <f t="shared" si="4"/>
        <v>0.56901615271659323</v>
      </c>
      <c r="H19" s="27">
        <f t="shared" si="4"/>
        <v>0.40357957536409894</v>
      </c>
      <c r="I19" s="27">
        <f t="shared" si="4"/>
        <v>0.24244383384515922</v>
      </c>
      <c r="J19" s="27">
        <f t="shared" si="4"/>
        <v>0</v>
      </c>
      <c r="K19" s="27">
        <f t="shared" si="4"/>
        <v>0</v>
      </c>
      <c r="L19" s="27">
        <f t="shared" si="4"/>
        <v>0</v>
      </c>
      <c r="M19" s="27">
        <f t="shared" si="4"/>
        <v>0</v>
      </c>
      <c r="N19" s="27">
        <f t="shared" si="4"/>
        <v>0</v>
      </c>
      <c r="O19" s="27">
        <v>0</v>
      </c>
      <c r="P19" s="27">
        <v>0</v>
      </c>
    </row>
    <row r="20" spans="2:16" ht="13.5" customHeight="1">
      <c r="B20" s="34" t="s">
        <v>13</v>
      </c>
      <c r="C20" s="29" t="s">
        <v>14</v>
      </c>
      <c r="D20" s="22">
        <v>9</v>
      </c>
      <c r="E20" s="22">
        <v>21</v>
      </c>
      <c r="F20" s="22">
        <v>0</v>
      </c>
      <c r="G20" s="22">
        <v>27</v>
      </c>
      <c r="H20" s="22">
        <v>28</v>
      </c>
      <c r="I20" s="22">
        <v>48</v>
      </c>
      <c r="J20" s="22">
        <v>83</v>
      </c>
      <c r="K20" s="22">
        <v>35</v>
      </c>
      <c r="L20" s="22">
        <v>40</v>
      </c>
      <c r="M20" s="22">
        <v>52</v>
      </c>
      <c r="N20" s="22">
        <v>56</v>
      </c>
      <c r="O20" s="22">
        <v>95</v>
      </c>
      <c r="P20" s="22">
        <v>108</v>
      </c>
    </row>
    <row r="21" spans="2:16" ht="13.5" customHeight="1">
      <c r="B21" s="34"/>
      <c r="C21" s="28" t="s">
        <v>5</v>
      </c>
      <c r="D21" s="27">
        <f t="shared" ref="D21:N21" si="5">100*D20/D11</f>
        <v>0.24570024570024571</v>
      </c>
      <c r="E21" s="27">
        <f t="shared" si="5"/>
        <v>0.49621928166351609</v>
      </c>
      <c r="F21" s="27">
        <f t="shared" si="5"/>
        <v>0</v>
      </c>
      <c r="G21" s="27">
        <f t="shared" si="5"/>
        <v>0.49559471365638769</v>
      </c>
      <c r="H21" s="27">
        <f t="shared" si="5"/>
        <v>0.49131426566064224</v>
      </c>
      <c r="I21" s="27">
        <f t="shared" si="5"/>
        <v>0.77582026830450945</v>
      </c>
      <c r="J21" s="27">
        <f t="shared" si="5"/>
        <v>1.2134502923976609</v>
      </c>
      <c r="K21" s="27">
        <f t="shared" si="5"/>
        <v>0.45805522837324958</v>
      </c>
      <c r="L21" s="27">
        <f t="shared" si="5"/>
        <v>0.51480051480051481</v>
      </c>
      <c r="M21" s="27">
        <f t="shared" si="5"/>
        <v>0.64165844027640673</v>
      </c>
      <c r="N21" s="27">
        <f t="shared" si="5"/>
        <v>0.67009692473375615</v>
      </c>
      <c r="O21" s="27">
        <v>1.0781977074111906</v>
      </c>
      <c r="P21" s="27">
        <v>1.3316892725030827</v>
      </c>
    </row>
    <row r="22" spans="2:16" ht="13.5" customHeight="1">
      <c r="B22" s="34" t="s">
        <v>15</v>
      </c>
      <c r="C22" s="36" t="s">
        <v>16</v>
      </c>
      <c r="D22" s="25">
        <v>3368</v>
      </c>
      <c r="E22" s="25">
        <v>3823</v>
      </c>
      <c r="F22" s="25">
        <v>4430</v>
      </c>
      <c r="G22" s="25">
        <f>G16-G18-G20</f>
        <v>4905</v>
      </c>
      <c r="H22" s="25">
        <v>5084</v>
      </c>
      <c r="I22" s="25">
        <f>I16-I18-I20</f>
        <v>5518</v>
      </c>
      <c r="J22" s="25">
        <v>6132</v>
      </c>
      <c r="K22" s="37">
        <v>6941</v>
      </c>
      <c r="L22" s="37">
        <v>7313</v>
      </c>
      <c r="M22" s="37">
        <f>M16-M20</f>
        <v>7623</v>
      </c>
      <c r="N22" s="37">
        <f>N16-N20</f>
        <v>7860</v>
      </c>
      <c r="O22" s="37">
        <v>8477</v>
      </c>
      <c r="P22" s="25">
        <v>7681</v>
      </c>
    </row>
    <row r="23" spans="2:16" ht="13.5" customHeight="1">
      <c r="B23" s="34"/>
      <c r="C23" s="28" t="s">
        <v>5</v>
      </c>
      <c r="D23" s="27">
        <f t="shared" ref="D23:L23" si="6">100*D22/D11</f>
        <v>91.946491946491946</v>
      </c>
      <c r="E23" s="27">
        <f t="shared" si="6"/>
        <v>90.33553875236295</v>
      </c>
      <c r="F23" s="27">
        <f t="shared" si="6"/>
        <v>90.408163265306129</v>
      </c>
      <c r="G23" s="27">
        <f t="shared" si="6"/>
        <v>90.033039647577098</v>
      </c>
      <c r="H23" s="27">
        <f t="shared" si="6"/>
        <v>89.208633093525179</v>
      </c>
      <c r="I23" s="27">
        <f t="shared" si="6"/>
        <v>89.187005010505899</v>
      </c>
      <c r="J23" s="27">
        <f t="shared" si="6"/>
        <v>89.649122807017548</v>
      </c>
      <c r="K23" s="33">
        <f t="shared" si="6"/>
        <v>90.838895432535011</v>
      </c>
      <c r="L23" s="33">
        <f t="shared" si="6"/>
        <v>94.118404118404115</v>
      </c>
      <c r="M23" s="33">
        <f>100*M22/M11</f>
        <v>94.064659427443232</v>
      </c>
      <c r="N23" s="33">
        <f>100*N22/N11</f>
        <v>94.052889792987912</v>
      </c>
      <c r="O23" s="33">
        <v>96.209283849733282</v>
      </c>
      <c r="P23" s="27">
        <v>94.71023427866831</v>
      </c>
    </row>
    <row r="24" spans="2:16" ht="13.5" customHeight="1">
      <c r="B24" s="34"/>
      <c r="C24" s="38" t="s">
        <v>141</v>
      </c>
      <c r="D24" s="39">
        <f>1-D22/D9</f>
        <v>0.15546639919759275</v>
      </c>
      <c r="E24" s="39">
        <f t="shared" ref="E24:N24" si="7">1-E22/E9</f>
        <v>0.20403914220278996</v>
      </c>
      <c r="F24" s="39">
        <f t="shared" si="7"/>
        <v>6.9327731092436951E-2</v>
      </c>
      <c r="G24" s="39">
        <f t="shared" si="7"/>
        <v>8.591129332836378E-2</v>
      </c>
      <c r="H24" s="39">
        <f t="shared" si="7"/>
        <v>0.10869565217391308</v>
      </c>
      <c r="I24" s="39">
        <f t="shared" si="7"/>
        <v>0.10798577432913026</v>
      </c>
      <c r="J24" s="39">
        <f t="shared" si="7"/>
        <v>0.1033776867963152</v>
      </c>
      <c r="K24" s="39">
        <f t="shared" si="7"/>
        <v>8.9824285339627608E-2</v>
      </c>
      <c r="L24" s="39">
        <f t="shared" si="7"/>
        <v>3.3183500793231069E-2</v>
      </c>
      <c r="M24" s="39">
        <f t="shared" si="7"/>
        <v>3.5429583702391465E-2</v>
      </c>
      <c r="N24" s="39">
        <f t="shared" si="7"/>
        <v>4.0293040293040261E-2</v>
      </c>
      <c r="O24" s="39">
        <v>3.4840031879767697E-2</v>
      </c>
      <c r="P24" s="39">
        <v>4.512680258577817E-2</v>
      </c>
    </row>
    <row r="25" spans="2:16" ht="13.5" customHeight="1">
      <c r="B25" s="7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>
      <c r="B26" s="17" t="s">
        <v>163</v>
      </c>
    </row>
    <row r="27" spans="2:16">
      <c r="B27" s="17" t="s">
        <v>142</v>
      </c>
    </row>
    <row r="28" spans="2:16">
      <c r="B28" s="17" t="s">
        <v>151</v>
      </c>
    </row>
  </sheetData>
  <pageMargins left="0.78740157499999996" right="0.4" top="0.984251969" bottom="0.984251969" header="0.4921259845" footer="0.4921259845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2"/>
  <sheetViews>
    <sheetView showGridLines="0" zoomScaleNormal="100" zoomScaleSheetLayoutView="100" workbookViewId="0"/>
  </sheetViews>
  <sheetFormatPr baseColWidth="10" defaultRowHeight="11.25"/>
  <cols>
    <col min="1" max="1" width="3.7109375" style="17" customWidth="1"/>
    <col min="2" max="2" width="7.42578125" style="17" customWidth="1"/>
    <col min="3" max="3" width="58.5703125" style="17" customWidth="1"/>
    <col min="4" max="10" width="7.140625" style="17" customWidth="1"/>
    <col min="11" max="15" width="8.140625" style="17" bestFit="1" customWidth="1"/>
    <col min="16" max="16" width="7.140625" style="17" customWidth="1"/>
    <col min="17" max="16384" width="11.42578125" style="17"/>
  </cols>
  <sheetData>
    <row r="1" spans="2:18">
      <c r="B1" s="7" t="s">
        <v>168</v>
      </c>
    </row>
    <row r="2" spans="2:18">
      <c r="Q2" s="18"/>
    </row>
    <row r="3" spans="2:18">
      <c r="B3" s="19"/>
      <c r="C3" s="19"/>
      <c r="D3" s="20">
        <v>2004</v>
      </c>
      <c r="E3" s="20">
        <v>2005</v>
      </c>
      <c r="F3" s="20">
        <v>2006</v>
      </c>
      <c r="G3" s="20">
        <v>2007</v>
      </c>
      <c r="H3" s="20">
        <v>2008</v>
      </c>
      <c r="I3" s="20">
        <v>2009</v>
      </c>
      <c r="J3" s="20">
        <v>2010</v>
      </c>
      <c r="K3" s="20">
        <v>2011</v>
      </c>
      <c r="L3" s="20">
        <v>2012</v>
      </c>
      <c r="M3" s="20">
        <v>2013</v>
      </c>
      <c r="N3" s="20">
        <v>2014</v>
      </c>
      <c r="O3" s="20">
        <v>2015</v>
      </c>
      <c r="P3" s="20">
        <v>2016</v>
      </c>
      <c r="Q3" s="18"/>
    </row>
    <row r="4" spans="2:18" ht="13.5" customHeight="1">
      <c r="B4" s="19"/>
      <c r="C4" s="21" t="s">
        <v>138</v>
      </c>
      <c r="D4" s="22">
        <v>3700</v>
      </c>
      <c r="E4" s="22">
        <v>3850</v>
      </c>
      <c r="F4" s="22">
        <v>4100</v>
      </c>
      <c r="G4" s="22">
        <v>4700</v>
      </c>
      <c r="H4" s="22">
        <v>5100</v>
      </c>
      <c r="I4" s="22">
        <v>5550</v>
      </c>
      <c r="J4" s="22">
        <v>6200</v>
      </c>
      <c r="K4" s="22">
        <v>6850</v>
      </c>
      <c r="L4" s="22">
        <v>7100</v>
      </c>
      <c r="M4" s="22">
        <v>7300</v>
      </c>
      <c r="N4" s="22">
        <v>7400</v>
      </c>
      <c r="O4" s="22">
        <v>7400</v>
      </c>
      <c r="P4" s="22">
        <v>7400</v>
      </c>
      <c r="Q4" s="18"/>
      <c r="R4" s="5"/>
    </row>
    <row r="5" spans="2:18">
      <c r="B5" s="19"/>
      <c r="C5" s="21" t="s">
        <v>139</v>
      </c>
      <c r="D5" s="22"/>
      <c r="E5" s="22"/>
      <c r="F5" s="22"/>
      <c r="G5" s="22"/>
      <c r="H5" s="22"/>
      <c r="I5" s="22"/>
      <c r="J5" s="22"/>
      <c r="K5" s="22"/>
      <c r="L5" s="22">
        <v>144</v>
      </c>
      <c r="M5" s="22">
        <v>180</v>
      </c>
      <c r="N5" s="22">
        <v>227</v>
      </c>
      <c r="O5" s="22">
        <v>296</v>
      </c>
      <c r="P5" s="22">
        <v>335</v>
      </c>
      <c r="Q5" s="18"/>
      <c r="R5" s="5"/>
    </row>
    <row r="6" spans="2:18" ht="21" customHeight="1">
      <c r="B6" s="34" t="s">
        <v>0</v>
      </c>
      <c r="C6" s="24" t="s">
        <v>149</v>
      </c>
      <c r="D6" s="25">
        <v>3879</v>
      </c>
      <c r="E6" s="25">
        <v>4472</v>
      </c>
      <c r="F6" s="25">
        <v>5176</v>
      </c>
      <c r="G6" s="25">
        <v>5631</v>
      </c>
      <c r="H6" s="25">
        <v>5884</v>
      </c>
      <c r="I6" s="25">
        <v>6422</v>
      </c>
      <c r="J6" s="25">
        <v>7106</v>
      </c>
      <c r="K6" s="25">
        <v>7924</v>
      </c>
      <c r="L6" s="25">
        <f>8257-101</f>
        <v>8156</v>
      </c>
      <c r="M6" s="25">
        <f>8546-90-6-9</f>
        <v>8441</v>
      </c>
      <c r="N6" s="25">
        <v>8668</v>
      </c>
      <c r="O6" s="25">
        <v>9049</v>
      </c>
      <c r="P6" s="25">
        <v>8481</v>
      </c>
      <c r="Q6" s="41"/>
    </row>
    <row r="7" spans="2:18" ht="13.5" customHeight="1">
      <c r="B7" s="34" t="s">
        <v>4</v>
      </c>
      <c r="C7" s="24" t="s">
        <v>84</v>
      </c>
      <c r="D7" s="25">
        <v>3988</v>
      </c>
      <c r="E7" s="25">
        <v>4803</v>
      </c>
      <c r="F7" s="25">
        <v>4760</v>
      </c>
      <c r="G7" s="25">
        <v>5366</v>
      </c>
      <c r="H7" s="25">
        <v>5704</v>
      </c>
      <c r="I7" s="25">
        <v>6186</v>
      </c>
      <c r="J7" s="25">
        <v>6839</v>
      </c>
      <c r="K7" s="25">
        <v>7626</v>
      </c>
      <c r="L7" s="25">
        <v>7564</v>
      </c>
      <c r="M7" s="25">
        <v>7903</v>
      </c>
      <c r="N7" s="25">
        <v>8190</v>
      </c>
      <c r="O7" s="25">
        <v>8783</v>
      </c>
      <c r="P7" s="25">
        <v>8044</v>
      </c>
      <c r="Q7" s="41"/>
    </row>
    <row r="8" spans="2:18">
      <c r="B8" s="34"/>
      <c r="C8" s="23" t="s">
        <v>117</v>
      </c>
      <c r="D8" s="44">
        <f t="shared" ref="D8:P8" si="0">D4+D5</f>
        <v>3700</v>
      </c>
      <c r="E8" s="44">
        <f t="shared" si="0"/>
        <v>3850</v>
      </c>
      <c r="F8" s="44">
        <f t="shared" si="0"/>
        <v>4100</v>
      </c>
      <c r="G8" s="44">
        <f t="shared" si="0"/>
        <v>4700</v>
      </c>
      <c r="H8" s="44">
        <f t="shared" si="0"/>
        <v>5100</v>
      </c>
      <c r="I8" s="44">
        <f t="shared" si="0"/>
        <v>5550</v>
      </c>
      <c r="J8" s="44">
        <f t="shared" si="0"/>
        <v>6200</v>
      </c>
      <c r="K8" s="44">
        <f t="shared" si="0"/>
        <v>6850</v>
      </c>
      <c r="L8" s="44">
        <f t="shared" si="0"/>
        <v>7244</v>
      </c>
      <c r="M8" s="44">
        <f t="shared" si="0"/>
        <v>7480</v>
      </c>
      <c r="N8" s="44">
        <f t="shared" si="0"/>
        <v>7627</v>
      </c>
      <c r="O8" s="44">
        <f t="shared" si="0"/>
        <v>7696</v>
      </c>
      <c r="P8" s="44">
        <f t="shared" si="0"/>
        <v>7735</v>
      </c>
    </row>
    <row r="10" spans="2:18">
      <c r="B10" s="17" t="s">
        <v>163</v>
      </c>
    </row>
    <row r="11" spans="2:18">
      <c r="B11" s="17" t="s">
        <v>142</v>
      </c>
    </row>
    <row r="12" spans="2:18">
      <c r="B12" s="17" t="s">
        <v>158</v>
      </c>
    </row>
  </sheetData>
  <pageMargins left="0.78740157499999996" right="0.4" top="0.984251969" bottom="0.984251969" header="0.4921259845" footer="0.4921259845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5"/>
  <sheetViews>
    <sheetView showGridLines="0" zoomScaleNormal="100" zoomScaleSheetLayoutView="100" workbookViewId="0"/>
  </sheetViews>
  <sheetFormatPr baseColWidth="10" defaultRowHeight="11.25"/>
  <cols>
    <col min="1" max="1" width="3.7109375" style="15" customWidth="1"/>
    <col min="2" max="2" width="41.5703125" style="15" customWidth="1"/>
    <col min="3" max="3" width="16.7109375" style="15" customWidth="1"/>
    <col min="4" max="4" width="9.7109375" style="15" customWidth="1"/>
    <col min="5" max="5" width="12.42578125" style="15" customWidth="1"/>
    <col min="6" max="6" width="9" style="15" customWidth="1"/>
    <col min="7" max="7" width="13.140625" style="15" customWidth="1"/>
    <col min="8" max="8" width="24" style="15" customWidth="1"/>
    <col min="9" max="11" width="12.7109375" style="15" customWidth="1"/>
    <col min="12" max="12" width="10" style="15" customWidth="1"/>
    <col min="13" max="13" width="9" style="15" customWidth="1"/>
    <col min="14" max="17" width="12.7109375" style="15" customWidth="1"/>
    <col min="18" max="18" width="10" style="15" customWidth="1"/>
    <col min="19" max="19" width="9" style="15" customWidth="1"/>
    <col min="20" max="26" width="10.7109375" style="15" customWidth="1"/>
    <col min="27" max="234" width="26" style="15" customWidth="1"/>
    <col min="235" max="16384" width="11.42578125" style="15"/>
  </cols>
  <sheetData>
    <row r="1" spans="2:9">
      <c r="B1" s="14" t="s">
        <v>52</v>
      </c>
    </row>
    <row r="2" spans="2:9">
      <c r="B2" s="14"/>
    </row>
    <row r="3" spans="2:9">
      <c r="B3" s="71"/>
      <c r="C3" s="74">
        <v>2015</v>
      </c>
      <c r="D3" s="74"/>
      <c r="E3" s="74">
        <v>2016</v>
      </c>
      <c r="F3" s="74"/>
      <c r="G3" s="75"/>
      <c r="H3" s="75"/>
      <c r="I3" s="75"/>
    </row>
    <row r="4" spans="2:9" ht="12.75" customHeight="1">
      <c r="B4" s="72"/>
      <c r="C4" s="76" t="s">
        <v>94</v>
      </c>
      <c r="D4" s="76" t="s">
        <v>17</v>
      </c>
      <c r="E4" s="76" t="s">
        <v>94</v>
      </c>
      <c r="F4" s="76" t="s">
        <v>17</v>
      </c>
      <c r="G4" s="76" t="s">
        <v>150</v>
      </c>
      <c r="H4" s="76" t="s">
        <v>85</v>
      </c>
      <c r="I4" s="76" t="s">
        <v>152</v>
      </c>
    </row>
    <row r="5" spans="2:9" ht="43.5" customHeight="1">
      <c r="B5" s="73"/>
      <c r="C5" s="76"/>
      <c r="D5" s="76"/>
      <c r="E5" s="76"/>
      <c r="F5" s="76"/>
      <c r="G5" s="76"/>
      <c r="H5" s="76"/>
      <c r="I5" s="76"/>
    </row>
    <row r="6" spans="2:9">
      <c r="B6" s="46" t="s">
        <v>169</v>
      </c>
      <c r="C6" s="47">
        <v>487</v>
      </c>
      <c r="D6" s="48">
        <v>100</v>
      </c>
      <c r="E6" s="49" t="s">
        <v>118</v>
      </c>
      <c r="F6" s="48">
        <f>(+'[1]tableau 2'!Z5)*100</f>
        <v>100</v>
      </c>
      <c r="G6" s="50">
        <v>44.71365638766521</v>
      </c>
      <c r="H6" s="50">
        <v>24.889867841409689</v>
      </c>
      <c r="I6" s="50">
        <v>35.869565217391305</v>
      </c>
    </row>
    <row r="7" spans="2:9">
      <c r="B7" s="45" t="s">
        <v>18</v>
      </c>
      <c r="C7" s="47">
        <v>144</v>
      </c>
      <c r="D7" s="48">
        <v>84.027777777777786</v>
      </c>
      <c r="E7" s="47">
        <v>118</v>
      </c>
      <c r="F7" s="48">
        <f>(+'[1]tableau 2'!Z6)*100</f>
        <v>89.830508474576277</v>
      </c>
      <c r="G7" s="50">
        <v>45.283018867924525</v>
      </c>
      <c r="H7" s="50">
        <v>25.471698113207548</v>
      </c>
      <c r="I7" s="50">
        <v>50.943396226415096</v>
      </c>
    </row>
    <row r="8" spans="2:9">
      <c r="B8" s="45" t="s">
        <v>19</v>
      </c>
      <c r="C8" s="47">
        <v>68</v>
      </c>
      <c r="D8" s="48">
        <v>100</v>
      </c>
      <c r="E8" s="47" t="s">
        <v>119</v>
      </c>
      <c r="F8" s="48">
        <f>(+'[1]tableau 2'!Z7)*100</f>
        <v>100</v>
      </c>
      <c r="G8" s="50">
        <v>50.724637681159422</v>
      </c>
      <c r="H8" s="50">
        <v>30.434782608695656</v>
      </c>
      <c r="I8" s="50">
        <v>97.142857142857139</v>
      </c>
    </row>
    <row r="9" spans="2:9">
      <c r="B9" s="45" t="s">
        <v>20</v>
      </c>
      <c r="C9" s="51" t="s">
        <v>98</v>
      </c>
      <c r="D9" s="48">
        <v>100</v>
      </c>
      <c r="E9" s="47" t="s">
        <v>120</v>
      </c>
      <c r="F9" s="48">
        <f>(+'[1]tableau 2'!Z8)*100</f>
        <v>100</v>
      </c>
      <c r="G9" s="50">
        <v>39.42307692307692</v>
      </c>
      <c r="H9" s="50">
        <v>26.442307692307693</v>
      </c>
      <c r="I9" s="50">
        <v>84.507042253521121</v>
      </c>
    </row>
    <row r="10" spans="2:9" ht="12" customHeight="1">
      <c r="B10" s="45" t="s">
        <v>21</v>
      </c>
      <c r="C10" s="52" t="s">
        <v>99</v>
      </c>
      <c r="D10" s="48">
        <v>96.969696969696969</v>
      </c>
      <c r="E10" s="49" t="s">
        <v>121</v>
      </c>
      <c r="F10" s="48">
        <f>(+'[1]tableau 2'!Z9)*100</f>
        <v>94.185071288789487</v>
      </c>
      <c r="G10" s="50">
        <v>51.736420302760465</v>
      </c>
      <c r="H10" s="50">
        <v>10.923122588305135</v>
      </c>
      <c r="I10" s="50">
        <v>58.699372504278379</v>
      </c>
    </row>
    <row r="11" spans="2:9">
      <c r="B11" s="45" t="s">
        <v>22</v>
      </c>
      <c r="C11" s="47">
        <v>194</v>
      </c>
      <c r="D11" s="48">
        <v>53.608247422680414</v>
      </c>
      <c r="E11" s="47">
        <v>157</v>
      </c>
      <c r="F11" s="48">
        <f>(+'[1]tableau 2'!Z10)*100</f>
        <v>45.859872611464972</v>
      </c>
      <c r="G11" s="50">
        <v>44.44444444444445</v>
      </c>
      <c r="H11" s="50">
        <v>22.222222222222221</v>
      </c>
      <c r="I11" s="50">
        <v>54.166666666666664</v>
      </c>
    </row>
    <row r="12" spans="2:9">
      <c r="B12" s="45" t="s">
        <v>23</v>
      </c>
      <c r="C12" s="51" t="s">
        <v>100</v>
      </c>
      <c r="D12" s="48">
        <v>100</v>
      </c>
      <c r="E12" s="47" t="s">
        <v>122</v>
      </c>
      <c r="F12" s="48">
        <f>(+'[1]tableau 2'!Z11)*100</f>
        <v>100</v>
      </c>
      <c r="G12" s="50">
        <v>42.8125</v>
      </c>
      <c r="H12" s="50">
        <v>23.75</v>
      </c>
      <c r="I12" s="50">
        <v>78.395061728395063</v>
      </c>
    </row>
    <row r="13" spans="2:9">
      <c r="B13" s="45" t="s">
        <v>24</v>
      </c>
      <c r="C13" s="47" t="s">
        <v>101</v>
      </c>
      <c r="D13" s="48">
        <v>97.127468581687609</v>
      </c>
      <c r="E13" s="47" t="s">
        <v>123</v>
      </c>
      <c r="F13" s="48">
        <f>(+'[1]tableau 2'!Z12)*100</f>
        <v>98.403193612774459</v>
      </c>
      <c r="G13" s="50">
        <v>44.827586206896555</v>
      </c>
      <c r="H13" s="50">
        <v>22.109533468559839</v>
      </c>
      <c r="I13" s="50">
        <v>57.947686116700204</v>
      </c>
    </row>
    <row r="14" spans="2:9">
      <c r="B14" s="45" t="s">
        <v>25</v>
      </c>
      <c r="C14" s="47" t="s">
        <v>102</v>
      </c>
      <c r="D14" s="48">
        <v>67.256637168141594</v>
      </c>
      <c r="E14" s="47">
        <v>87</v>
      </c>
      <c r="F14" s="48">
        <f>(+'[1]tableau 2'!Z13)*100</f>
        <v>83.908045977011497</v>
      </c>
      <c r="G14" s="50">
        <v>39.726027397260275</v>
      </c>
      <c r="H14" s="50">
        <v>35.61643835616438</v>
      </c>
      <c r="I14" s="50">
        <v>32.87671232876712</v>
      </c>
    </row>
    <row r="15" spans="2:9">
      <c r="B15" s="53" t="s">
        <v>26</v>
      </c>
      <c r="C15" s="54" t="s">
        <v>111</v>
      </c>
      <c r="D15" s="55">
        <v>100</v>
      </c>
      <c r="E15" s="54" t="s">
        <v>124</v>
      </c>
      <c r="F15" s="55">
        <f>(+'[1]tableau 2'!Z14)*100</f>
        <v>100</v>
      </c>
      <c r="G15" s="56">
        <v>41.628264208909371</v>
      </c>
      <c r="H15" s="56">
        <v>24.577572964669738</v>
      </c>
      <c r="I15" s="56">
        <v>38.507462686567159</v>
      </c>
    </row>
    <row r="16" spans="2:9">
      <c r="B16" s="57" t="s">
        <v>27</v>
      </c>
      <c r="C16" s="58" t="s">
        <v>103</v>
      </c>
      <c r="D16" s="48">
        <v>100</v>
      </c>
      <c r="E16" s="58" t="s">
        <v>125</v>
      </c>
      <c r="F16" s="48">
        <f>(+'[1]tableau 2'!Z15)*100</f>
        <v>100</v>
      </c>
      <c r="G16" s="50">
        <v>41.044776119402982</v>
      </c>
      <c r="H16" s="50">
        <v>18.905472636815919</v>
      </c>
      <c r="I16" s="50">
        <v>35.64356435643564</v>
      </c>
    </row>
    <row r="17" spans="2:9">
      <c r="B17" s="57" t="s">
        <v>28</v>
      </c>
      <c r="C17" s="58">
        <v>20</v>
      </c>
      <c r="D17" s="48">
        <v>100</v>
      </c>
      <c r="E17" s="58">
        <v>22</v>
      </c>
      <c r="F17" s="48">
        <f>(+'[1]tableau 2'!Z16)*100</f>
        <v>100</v>
      </c>
      <c r="G17" s="50">
        <v>18.181818181818176</v>
      </c>
      <c r="H17" s="50">
        <v>63.636363636363633</v>
      </c>
      <c r="I17" s="50">
        <v>22.727272727272727</v>
      </c>
    </row>
    <row r="18" spans="2:9">
      <c r="B18" s="57" t="s">
        <v>29</v>
      </c>
      <c r="C18" s="58" t="s">
        <v>137</v>
      </c>
      <c r="D18" s="48">
        <v>100</v>
      </c>
      <c r="E18" s="58" t="s">
        <v>126</v>
      </c>
      <c r="F18" s="48">
        <f>(+'[1]tableau 2'!Z17)*100</f>
        <v>100</v>
      </c>
      <c r="G18" s="50">
        <v>43.589743589743584</v>
      </c>
      <c r="H18" s="50">
        <v>33.333333333333329</v>
      </c>
      <c r="I18" s="50">
        <v>57.499999999999993</v>
      </c>
    </row>
    <row r="19" spans="2:9">
      <c r="B19" s="57" t="s">
        <v>30</v>
      </c>
      <c r="C19" s="58" t="s">
        <v>104</v>
      </c>
      <c r="D19" s="48">
        <v>100</v>
      </c>
      <c r="E19" s="58" t="s">
        <v>127</v>
      </c>
      <c r="F19" s="48">
        <f>(+'[1]tableau 2'!Z18)*100</f>
        <v>100</v>
      </c>
      <c r="G19" s="50">
        <v>45.985401459854018</v>
      </c>
      <c r="H19" s="50">
        <v>28.467153284671532</v>
      </c>
      <c r="I19" s="50">
        <v>38.15789473684211</v>
      </c>
    </row>
    <row r="20" spans="2:9">
      <c r="B20" s="57" t="s">
        <v>31</v>
      </c>
      <c r="C20" s="58">
        <v>16</v>
      </c>
      <c r="D20" s="48">
        <v>100</v>
      </c>
      <c r="E20" s="58">
        <v>12</v>
      </c>
      <c r="F20" s="48">
        <f>(+'[1]tableau 2'!Z19)*100</f>
        <v>100</v>
      </c>
      <c r="G20" s="50">
        <v>41.666666666666671</v>
      </c>
      <c r="H20" s="50">
        <v>41.666666666666671</v>
      </c>
      <c r="I20" s="50">
        <v>41.666666666666671</v>
      </c>
    </row>
    <row r="21" spans="2:9">
      <c r="B21" s="53" t="s">
        <v>32</v>
      </c>
      <c r="C21" s="54" t="s">
        <v>112</v>
      </c>
      <c r="D21" s="55">
        <v>100</v>
      </c>
      <c r="E21" s="54" t="s">
        <v>128</v>
      </c>
      <c r="F21" s="55">
        <f>(+'[1]tableau 2'!Z20)*100</f>
        <v>100</v>
      </c>
      <c r="G21" s="56">
        <v>42.917166866746705</v>
      </c>
      <c r="H21" s="56">
        <v>33.433373349339732</v>
      </c>
      <c r="I21" s="56">
        <v>50.946745562130182</v>
      </c>
    </row>
    <row r="22" spans="2:9">
      <c r="B22" s="57" t="s">
        <v>33</v>
      </c>
      <c r="C22" s="58">
        <v>71</v>
      </c>
      <c r="D22" s="48">
        <v>100</v>
      </c>
      <c r="E22" s="58">
        <v>60</v>
      </c>
      <c r="F22" s="48">
        <f>(+'[1]tableau 2'!Z21)*100</f>
        <v>100</v>
      </c>
      <c r="G22" s="50">
        <v>30</v>
      </c>
      <c r="H22" s="50">
        <v>48.333333333333336</v>
      </c>
      <c r="I22" s="50">
        <v>61.666666666666671</v>
      </c>
    </row>
    <row r="23" spans="2:9">
      <c r="B23" s="57" t="s">
        <v>34</v>
      </c>
      <c r="C23" s="58" t="s">
        <v>105</v>
      </c>
      <c r="D23" s="48">
        <v>100</v>
      </c>
      <c r="E23" s="58" t="s">
        <v>129</v>
      </c>
      <c r="F23" s="48">
        <f>(+'[1]tableau 2'!Z22)*100</f>
        <v>100</v>
      </c>
      <c r="G23" s="50">
        <v>48.241206030150757</v>
      </c>
      <c r="H23" s="50">
        <v>29.145728643216078</v>
      </c>
      <c r="I23" s="50">
        <v>37.5</v>
      </c>
    </row>
    <row r="24" spans="2:9">
      <c r="B24" s="57" t="s">
        <v>35</v>
      </c>
      <c r="C24" s="58" t="s">
        <v>106</v>
      </c>
      <c r="D24" s="48">
        <v>100</v>
      </c>
      <c r="E24" s="58" t="s">
        <v>130</v>
      </c>
      <c r="F24" s="48">
        <f>(+'[1]tableau 2'!Z23)*100</f>
        <v>100</v>
      </c>
      <c r="G24" s="50">
        <v>36.263736263736263</v>
      </c>
      <c r="H24" s="50">
        <v>42.857142857142854</v>
      </c>
      <c r="I24" s="50">
        <v>83.870967741935488</v>
      </c>
    </row>
    <row r="25" spans="2:9">
      <c r="B25" s="57" t="s">
        <v>88</v>
      </c>
      <c r="C25" s="58" t="s">
        <v>107</v>
      </c>
      <c r="D25" s="48">
        <v>100</v>
      </c>
      <c r="E25" s="58" t="s">
        <v>51</v>
      </c>
      <c r="F25" s="48">
        <f>(+'[1]tableau 2'!Z24)*100</f>
        <v>100</v>
      </c>
      <c r="G25" s="50">
        <v>35.526315789473685</v>
      </c>
      <c r="H25" s="50">
        <v>32.894736842105267</v>
      </c>
      <c r="I25" s="50">
        <v>76.623376623376629</v>
      </c>
    </row>
    <row r="26" spans="2:9">
      <c r="B26" s="57" t="s">
        <v>36</v>
      </c>
      <c r="C26" s="58">
        <v>142</v>
      </c>
      <c r="D26" s="48">
        <v>100</v>
      </c>
      <c r="E26" s="58">
        <v>130</v>
      </c>
      <c r="F26" s="48">
        <f>(+'[1]tableau 2'!Z25)*100</f>
        <v>100</v>
      </c>
      <c r="G26" s="50">
        <v>47.692307692307686</v>
      </c>
      <c r="H26" s="50">
        <v>33.846153846153847</v>
      </c>
      <c r="I26" s="50">
        <v>59.230769230769234</v>
      </c>
    </row>
    <row r="27" spans="2:9">
      <c r="B27" s="57" t="s">
        <v>37</v>
      </c>
      <c r="C27" s="58">
        <v>24</v>
      </c>
      <c r="D27" s="48">
        <v>100</v>
      </c>
      <c r="E27" s="58">
        <v>18</v>
      </c>
      <c r="F27" s="48">
        <f>(+'[1]tableau 2'!Z26)*100</f>
        <v>100</v>
      </c>
      <c r="G27" s="50">
        <v>22.222222222222221</v>
      </c>
      <c r="H27" s="50">
        <v>77.777777777777786</v>
      </c>
      <c r="I27" s="50">
        <v>50</v>
      </c>
    </row>
    <row r="28" spans="2:9">
      <c r="B28" s="57" t="s">
        <v>38</v>
      </c>
      <c r="C28" s="58">
        <v>53</v>
      </c>
      <c r="D28" s="48">
        <v>100</v>
      </c>
      <c r="E28" s="58">
        <v>43</v>
      </c>
      <c r="F28" s="48">
        <f>(+'[1]tableau 2'!Z27)*100</f>
        <v>100</v>
      </c>
      <c r="G28" s="50">
        <v>39.534883720930239</v>
      </c>
      <c r="H28" s="50">
        <v>37.209302325581397</v>
      </c>
      <c r="I28" s="50">
        <v>65.116279069767444</v>
      </c>
    </row>
    <row r="29" spans="2:9">
      <c r="B29" s="57" t="s">
        <v>39</v>
      </c>
      <c r="C29" s="58">
        <v>147</v>
      </c>
      <c r="D29" s="48">
        <v>100</v>
      </c>
      <c r="E29" s="58" t="s">
        <v>50</v>
      </c>
      <c r="F29" s="48">
        <f>(+'[1]tableau 2'!Z28)*100</f>
        <v>100</v>
      </c>
      <c r="G29" s="50">
        <v>35.9375</v>
      </c>
      <c r="H29" s="50">
        <v>28.90625</v>
      </c>
      <c r="I29" s="50">
        <v>48.46153846153846</v>
      </c>
    </row>
    <row r="30" spans="2:9">
      <c r="B30" s="57" t="s">
        <v>40</v>
      </c>
      <c r="C30" s="58">
        <v>36</v>
      </c>
      <c r="D30" s="48">
        <v>100</v>
      </c>
      <c r="E30" s="58" t="s">
        <v>148</v>
      </c>
      <c r="F30" s="48">
        <f>(+'[1]tableau 2'!Z29)*100</f>
        <v>100</v>
      </c>
      <c r="G30" s="50">
        <v>37.5</v>
      </c>
      <c r="H30" s="50">
        <v>46.875</v>
      </c>
      <c r="I30" s="50">
        <v>27.27272727272727</v>
      </c>
    </row>
    <row r="31" spans="2:9">
      <c r="B31" s="57" t="s">
        <v>41</v>
      </c>
      <c r="C31" s="58">
        <v>113</v>
      </c>
      <c r="D31" s="48">
        <v>100</v>
      </c>
      <c r="E31" s="58">
        <v>100</v>
      </c>
      <c r="F31" s="48">
        <f>(+'[1]tableau 2'!Z30)*100</f>
        <v>100</v>
      </c>
      <c r="G31" s="50">
        <v>32.999999999999993</v>
      </c>
      <c r="H31" s="50">
        <v>33</v>
      </c>
      <c r="I31" s="50">
        <v>46</v>
      </c>
    </row>
    <row r="32" spans="2:9">
      <c r="B32" s="57" t="s">
        <v>42</v>
      </c>
      <c r="C32" s="58">
        <v>133</v>
      </c>
      <c r="D32" s="48">
        <v>100</v>
      </c>
      <c r="E32" s="58" t="s">
        <v>131</v>
      </c>
      <c r="F32" s="48">
        <f>(+'[1]tableau 2'!Z31)*100</f>
        <v>100</v>
      </c>
      <c r="G32" s="50">
        <v>47.107438016528924</v>
      </c>
      <c r="H32" s="50">
        <v>27.27272727272727</v>
      </c>
      <c r="I32" s="50">
        <v>56.557377049180324</v>
      </c>
    </row>
    <row r="33" spans="2:9">
      <c r="B33" s="57" t="s">
        <v>43</v>
      </c>
      <c r="C33" s="58">
        <v>93</v>
      </c>
      <c r="D33" s="48">
        <v>100</v>
      </c>
      <c r="E33" s="58" t="s">
        <v>132</v>
      </c>
      <c r="F33" s="48">
        <f>(+'[1]tableau 2'!Z32)*100</f>
        <v>100</v>
      </c>
      <c r="G33" s="50">
        <v>37.64705882352942</v>
      </c>
      <c r="H33" s="50">
        <v>42.352941176470587</v>
      </c>
      <c r="I33" s="50">
        <v>42.352941176470587</v>
      </c>
    </row>
    <row r="34" spans="2:9">
      <c r="B34" s="57" t="s">
        <v>44</v>
      </c>
      <c r="C34" s="58" t="s">
        <v>108</v>
      </c>
      <c r="D34" s="48">
        <v>100</v>
      </c>
      <c r="E34" s="58">
        <v>122</v>
      </c>
      <c r="F34" s="48">
        <f>(+'[1]tableau 2'!Z33)*100</f>
        <v>100</v>
      </c>
      <c r="G34" s="50">
        <v>47.540983606557383</v>
      </c>
      <c r="H34" s="50">
        <v>25.409836065573771</v>
      </c>
      <c r="I34" s="50">
        <v>52.032520325203258</v>
      </c>
    </row>
    <row r="35" spans="2:9">
      <c r="B35" s="57" t="s">
        <v>45</v>
      </c>
      <c r="C35" s="58" t="s">
        <v>109</v>
      </c>
      <c r="D35" s="48">
        <v>100</v>
      </c>
      <c r="E35" s="58">
        <v>117</v>
      </c>
      <c r="F35" s="48">
        <f>(+'[1]tableau 2'!Z34)*100</f>
        <v>100</v>
      </c>
      <c r="G35" s="50">
        <v>39.316239316239319</v>
      </c>
      <c r="H35" s="50">
        <v>39.316239316239319</v>
      </c>
      <c r="I35" s="50">
        <v>51.282051282051277</v>
      </c>
    </row>
    <row r="36" spans="2:9">
      <c r="B36" s="57" t="s">
        <v>46</v>
      </c>
      <c r="C36" s="58" t="s">
        <v>110</v>
      </c>
      <c r="D36" s="48">
        <v>100</v>
      </c>
      <c r="E36" s="58" t="s">
        <v>133</v>
      </c>
      <c r="F36" s="48">
        <f>(+'[1]tableau 2'!Z35)*100</f>
        <v>100</v>
      </c>
      <c r="G36" s="50">
        <v>52.307692307692321</v>
      </c>
      <c r="H36" s="50">
        <v>27.307692307692307</v>
      </c>
      <c r="I36" s="50">
        <v>35.714285714285715</v>
      </c>
    </row>
    <row r="37" spans="2:9">
      <c r="B37" s="57" t="s">
        <v>47</v>
      </c>
      <c r="C37" s="58">
        <v>99</v>
      </c>
      <c r="D37" s="48">
        <v>100</v>
      </c>
      <c r="E37" s="58" t="s">
        <v>134</v>
      </c>
      <c r="F37" s="48">
        <f>(+'[1]tableau 2'!Z36)*100</f>
        <v>100</v>
      </c>
      <c r="G37" s="50">
        <v>45.238095238095241</v>
      </c>
      <c r="H37" s="50">
        <v>35.714285714285715</v>
      </c>
      <c r="I37" s="50">
        <v>62.352941176470587</v>
      </c>
    </row>
    <row r="38" spans="2:9">
      <c r="B38" s="53" t="s">
        <v>48</v>
      </c>
      <c r="C38" s="58" t="s">
        <v>113</v>
      </c>
      <c r="D38" s="48">
        <v>96.491969568892642</v>
      </c>
      <c r="E38" s="58" t="s">
        <v>135</v>
      </c>
      <c r="F38" s="48">
        <f>(+'[1]tableau 2'!Z37)*100</f>
        <v>97.187426140392347</v>
      </c>
      <c r="G38" s="50">
        <v>43.117704280155642</v>
      </c>
      <c r="H38" s="50">
        <v>28.210116731517509</v>
      </c>
      <c r="I38" s="50">
        <v>52.479041916167667</v>
      </c>
    </row>
    <row r="39" spans="2:9">
      <c r="B39" s="53" t="s">
        <v>49</v>
      </c>
      <c r="C39" s="47" t="s">
        <v>114</v>
      </c>
      <c r="D39" s="48">
        <v>96.707628101089725</v>
      </c>
      <c r="E39" s="47" t="s">
        <v>136</v>
      </c>
      <c r="F39" s="48">
        <f>(+'[1]tableau 2'!Z38)*100</f>
        <v>95.811987704918039</v>
      </c>
      <c r="G39" s="50">
        <v>46.999064296217078</v>
      </c>
      <c r="H39" s="50">
        <v>20.42507686138217</v>
      </c>
      <c r="I39" s="50">
        <v>55.318317927353213</v>
      </c>
    </row>
    <row r="41" spans="2:9">
      <c r="B41" s="15" t="s">
        <v>163</v>
      </c>
    </row>
    <row r="42" spans="2:9">
      <c r="B42" s="15" t="s">
        <v>165</v>
      </c>
    </row>
    <row r="43" spans="2:9">
      <c r="B43" s="15" t="s">
        <v>166</v>
      </c>
    </row>
    <row r="44" spans="2:9">
      <c r="B44" s="15" t="s">
        <v>142</v>
      </c>
    </row>
    <row r="45" spans="2:9">
      <c r="B45" s="15" t="s">
        <v>151</v>
      </c>
    </row>
  </sheetData>
  <mergeCells count="10">
    <mergeCell ref="B3:B5"/>
    <mergeCell ref="C3:D3"/>
    <mergeCell ref="E3:I3"/>
    <mergeCell ref="C4:C5"/>
    <mergeCell ref="I4:I5"/>
    <mergeCell ref="H4:H5"/>
    <mergeCell ref="G4:G5"/>
    <mergeCell ref="F4:F5"/>
    <mergeCell ref="E4:E5"/>
    <mergeCell ref="D4:D5"/>
  </mergeCells>
  <pageMargins left="0.19685039370078741" right="0.19685039370078741" top="0.31496062992125984" bottom="0.27559055118110237" header="0.19685039370078741" footer="0.19685039370078741"/>
  <pageSetup paperSize="9" scale="92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0"/>
  <sheetViews>
    <sheetView showGridLines="0" zoomScaleNormal="100" workbookViewId="0"/>
  </sheetViews>
  <sheetFormatPr baseColWidth="10" defaultRowHeight="11.25"/>
  <cols>
    <col min="1" max="1" width="3.7109375" style="17" customWidth="1"/>
    <col min="2" max="2" width="35.7109375" style="17" customWidth="1"/>
    <col min="3" max="3" width="10.7109375" style="17" customWidth="1"/>
    <col min="4" max="4" width="15.5703125" style="17" customWidth="1"/>
    <col min="5" max="5" width="18.140625" style="17" customWidth="1"/>
    <col min="6" max="6" width="10.7109375" style="17" customWidth="1"/>
    <col min="7" max="7" width="18.140625" style="17" customWidth="1"/>
    <col min="8" max="8" width="19.42578125" style="17" customWidth="1"/>
    <col min="9" max="9" width="10.7109375" style="17" customWidth="1"/>
    <col min="10" max="199" width="26" style="17" customWidth="1"/>
    <col min="200" max="16384" width="11.42578125" style="17"/>
  </cols>
  <sheetData>
    <row r="1" spans="2:9">
      <c r="B1" s="7" t="s">
        <v>162</v>
      </c>
    </row>
    <row r="2" spans="2:9">
      <c r="B2" s="7"/>
    </row>
    <row r="3" spans="2:9">
      <c r="B3" s="35"/>
      <c r="C3" s="20">
        <v>2014</v>
      </c>
      <c r="D3" s="77">
        <v>2015</v>
      </c>
      <c r="E3" s="77"/>
      <c r="F3" s="77"/>
      <c r="G3" s="77">
        <v>2016</v>
      </c>
      <c r="H3" s="77"/>
      <c r="I3" s="77"/>
    </row>
    <row r="4" spans="2:9" ht="33.75">
      <c r="B4" s="20" t="s">
        <v>164</v>
      </c>
      <c r="C4" s="19" t="s">
        <v>91</v>
      </c>
      <c r="D4" s="19" t="s">
        <v>92</v>
      </c>
      <c r="E4" s="19" t="s">
        <v>93</v>
      </c>
      <c r="F4" s="19" t="s">
        <v>91</v>
      </c>
      <c r="G4" s="19" t="s">
        <v>92</v>
      </c>
      <c r="H4" s="19" t="s">
        <v>93</v>
      </c>
      <c r="I4" s="19" t="s">
        <v>91</v>
      </c>
    </row>
    <row r="5" spans="2:9">
      <c r="B5" s="29" t="s">
        <v>30</v>
      </c>
      <c r="C5" s="59">
        <v>0.11326</v>
      </c>
      <c r="D5" s="22">
        <v>20</v>
      </c>
      <c r="E5" s="22">
        <v>2487</v>
      </c>
      <c r="F5" s="60">
        <v>0.10632999999999999</v>
      </c>
      <c r="G5" s="22">
        <v>3</v>
      </c>
      <c r="H5" s="22">
        <v>2157</v>
      </c>
      <c r="I5" s="60">
        <v>0.10419</v>
      </c>
    </row>
    <row r="6" spans="2:9">
      <c r="B6" s="61" t="s">
        <v>43</v>
      </c>
      <c r="C6" s="59">
        <v>0.16389000000000001</v>
      </c>
      <c r="D6" s="22">
        <v>3</v>
      </c>
      <c r="E6" s="22">
        <v>4025</v>
      </c>
      <c r="F6" s="60">
        <v>0.13191</v>
      </c>
      <c r="G6" s="22">
        <v>1</v>
      </c>
      <c r="H6" s="22">
        <v>3746</v>
      </c>
      <c r="I6" s="60">
        <v>0.12352</v>
      </c>
    </row>
    <row r="7" spans="2:9">
      <c r="B7" s="29" t="s">
        <v>39</v>
      </c>
      <c r="C7" s="59">
        <v>0.18293000000000001</v>
      </c>
      <c r="D7" s="62">
        <v>9</v>
      </c>
      <c r="E7" s="62">
        <v>5249</v>
      </c>
      <c r="F7" s="60">
        <v>0.20444000000000001</v>
      </c>
      <c r="G7" s="62">
        <v>5</v>
      </c>
      <c r="H7" s="62">
        <v>3598</v>
      </c>
      <c r="I7" s="60">
        <v>0.12762000000000001</v>
      </c>
    </row>
    <row r="8" spans="2:9">
      <c r="B8" s="29" t="s">
        <v>34</v>
      </c>
      <c r="C8" s="59">
        <v>0.13899</v>
      </c>
      <c r="D8" s="22">
        <v>24</v>
      </c>
      <c r="E8" s="22">
        <v>3730</v>
      </c>
      <c r="F8" s="60">
        <v>0.14845</v>
      </c>
      <c r="G8" s="22">
        <v>2</v>
      </c>
      <c r="H8" s="22">
        <v>2864</v>
      </c>
      <c r="I8" s="60">
        <v>0.13236000000000001</v>
      </c>
    </row>
    <row r="9" spans="2:9">
      <c r="B9" s="61" t="s">
        <v>46</v>
      </c>
      <c r="C9" s="59">
        <v>0.15623999999999999</v>
      </c>
      <c r="D9" s="22">
        <v>2</v>
      </c>
      <c r="E9" s="22">
        <v>3109</v>
      </c>
      <c r="F9" s="60">
        <v>0.14992</v>
      </c>
      <c r="G9" s="22">
        <v>7</v>
      </c>
      <c r="H9" s="22">
        <v>2748</v>
      </c>
      <c r="I9" s="60">
        <v>0.14496999999999999</v>
      </c>
    </row>
    <row r="10" spans="2:9">
      <c r="B10" s="29" t="s">
        <v>35</v>
      </c>
      <c r="C10" s="59">
        <v>0.14391000000000001</v>
      </c>
      <c r="D10" s="22">
        <v>15</v>
      </c>
      <c r="E10" s="22">
        <v>3228</v>
      </c>
      <c r="F10" s="60">
        <v>0.15706999999999999</v>
      </c>
      <c r="G10" s="22">
        <v>155</v>
      </c>
      <c r="H10" s="22">
        <v>2626</v>
      </c>
      <c r="I10" s="60">
        <v>0.15318000000000001</v>
      </c>
    </row>
    <row r="11" spans="2:9">
      <c r="B11" s="29" t="s">
        <v>42</v>
      </c>
      <c r="C11" s="59">
        <v>0.23571</v>
      </c>
      <c r="D11" s="22">
        <v>4</v>
      </c>
      <c r="E11" s="22">
        <v>4654</v>
      </c>
      <c r="F11" s="60">
        <v>0.25514999999999999</v>
      </c>
      <c r="G11" s="22">
        <v>17</v>
      </c>
      <c r="H11" s="22">
        <v>3250</v>
      </c>
      <c r="I11" s="60">
        <v>0.17596999999999999</v>
      </c>
    </row>
    <row r="12" spans="2:9">
      <c r="B12" s="29" t="s">
        <v>29</v>
      </c>
      <c r="C12" s="59">
        <v>0.19583</v>
      </c>
      <c r="D12" s="22">
        <v>222</v>
      </c>
      <c r="E12" s="22">
        <v>3935</v>
      </c>
      <c r="F12" s="60">
        <v>0.21212</v>
      </c>
      <c r="G12" s="22">
        <v>6</v>
      </c>
      <c r="H12" s="22">
        <v>3554</v>
      </c>
      <c r="I12" s="60">
        <v>0.21153</v>
      </c>
    </row>
    <row r="13" spans="2:9">
      <c r="B13" s="61" t="s">
        <v>44</v>
      </c>
      <c r="C13" s="59">
        <v>0.25778000000000001</v>
      </c>
      <c r="D13" s="62">
        <v>1</v>
      </c>
      <c r="E13" s="62">
        <v>4638</v>
      </c>
      <c r="F13" s="60">
        <v>0.25152000000000002</v>
      </c>
      <c r="G13" s="62">
        <v>27</v>
      </c>
      <c r="H13" s="62">
        <v>3877</v>
      </c>
      <c r="I13" s="60">
        <v>0.21292</v>
      </c>
    </row>
    <row r="14" spans="2:9">
      <c r="B14" s="61" t="s">
        <v>36</v>
      </c>
      <c r="C14" s="59">
        <v>0.20723</v>
      </c>
      <c r="D14" s="62">
        <v>69</v>
      </c>
      <c r="E14" s="62">
        <v>4041</v>
      </c>
      <c r="F14" s="60">
        <v>0.20382</v>
      </c>
      <c r="G14" s="62">
        <v>31</v>
      </c>
      <c r="H14" s="62">
        <v>3840</v>
      </c>
      <c r="I14" s="60">
        <v>0.22055</v>
      </c>
    </row>
    <row r="15" spans="2:9">
      <c r="B15" s="61" t="s">
        <v>169</v>
      </c>
      <c r="C15" s="59">
        <v>0.23307</v>
      </c>
      <c r="D15" s="22">
        <v>6</v>
      </c>
      <c r="E15" s="22">
        <v>4295</v>
      </c>
      <c r="F15" s="60">
        <v>0.23755000000000001</v>
      </c>
      <c r="G15" s="22">
        <v>4</v>
      </c>
      <c r="H15" s="22">
        <v>3533</v>
      </c>
      <c r="I15" s="60">
        <v>0.23965</v>
      </c>
    </row>
    <row r="16" spans="2:9">
      <c r="B16" s="61" t="s">
        <v>47</v>
      </c>
      <c r="C16" s="59">
        <v>0.25790999999999997</v>
      </c>
      <c r="D16" s="22">
        <v>59</v>
      </c>
      <c r="E16" s="22">
        <v>4587</v>
      </c>
      <c r="F16" s="60">
        <v>0.26558999999999999</v>
      </c>
      <c r="G16" s="22">
        <v>235</v>
      </c>
      <c r="H16" s="22">
        <v>3782</v>
      </c>
      <c r="I16" s="60">
        <v>0.26032</v>
      </c>
    </row>
    <row r="17" spans="2:9">
      <c r="B17" s="61" t="s">
        <v>28</v>
      </c>
      <c r="C17" s="59">
        <v>0.27500000000000002</v>
      </c>
      <c r="D17" s="22">
        <v>461</v>
      </c>
      <c r="E17" s="22">
        <v>3981</v>
      </c>
      <c r="F17" s="60">
        <v>0.27305000000000001</v>
      </c>
      <c r="G17" s="22">
        <v>100</v>
      </c>
      <c r="H17" s="22">
        <v>4076</v>
      </c>
      <c r="I17" s="60">
        <v>0.27117000000000002</v>
      </c>
    </row>
    <row r="18" spans="2:9">
      <c r="B18" s="61" t="s">
        <v>38</v>
      </c>
      <c r="C18" s="59">
        <v>0.32505000000000001</v>
      </c>
      <c r="D18" s="62">
        <v>7</v>
      </c>
      <c r="E18" s="62">
        <v>5287</v>
      </c>
      <c r="F18" s="60">
        <v>0.26644000000000001</v>
      </c>
      <c r="G18" s="62">
        <v>38</v>
      </c>
      <c r="H18" s="62">
        <v>4264</v>
      </c>
      <c r="I18" s="60">
        <v>0.27384999999999998</v>
      </c>
    </row>
    <row r="19" spans="2:9">
      <c r="B19" s="29" t="s">
        <v>40</v>
      </c>
      <c r="C19" s="59">
        <v>0.2802</v>
      </c>
      <c r="D19" s="62">
        <v>454</v>
      </c>
      <c r="E19" s="62">
        <v>3612</v>
      </c>
      <c r="F19" s="60">
        <v>0.29859000000000002</v>
      </c>
      <c r="G19" s="62">
        <v>391</v>
      </c>
      <c r="H19" s="62">
        <v>3433</v>
      </c>
      <c r="I19" s="60">
        <v>0.28317999999999999</v>
      </c>
    </row>
    <row r="20" spans="2:9">
      <c r="B20" s="61" t="s">
        <v>45</v>
      </c>
      <c r="C20" s="59">
        <v>0.29432999999999998</v>
      </c>
      <c r="D20" s="22">
        <v>108</v>
      </c>
      <c r="E20" s="22">
        <v>4899</v>
      </c>
      <c r="F20" s="60">
        <v>0.27879999999999999</v>
      </c>
      <c r="G20" s="22">
        <v>79</v>
      </c>
      <c r="H20" s="22">
        <v>3792</v>
      </c>
      <c r="I20" s="60">
        <v>0.30047000000000001</v>
      </c>
    </row>
    <row r="21" spans="2:9">
      <c r="B21" s="29" t="s">
        <v>27</v>
      </c>
      <c r="C21" s="59">
        <v>0.27317000000000002</v>
      </c>
      <c r="D21" s="22">
        <v>26</v>
      </c>
      <c r="E21" s="22">
        <v>4656</v>
      </c>
      <c r="F21" s="60">
        <v>0.28514</v>
      </c>
      <c r="G21" s="22">
        <v>10</v>
      </c>
      <c r="H21" s="22">
        <v>4248</v>
      </c>
      <c r="I21" s="60">
        <v>0.31394</v>
      </c>
    </row>
    <row r="22" spans="2:9">
      <c r="B22" s="29" t="s">
        <v>20</v>
      </c>
      <c r="C22" s="59">
        <v>0.32490999999999998</v>
      </c>
      <c r="D22" s="22">
        <v>8</v>
      </c>
      <c r="E22" s="22">
        <v>4641</v>
      </c>
      <c r="F22" s="60">
        <v>0.31195000000000001</v>
      </c>
      <c r="G22" s="22">
        <v>44</v>
      </c>
      <c r="H22" s="22">
        <v>4139</v>
      </c>
      <c r="I22" s="60">
        <v>0.32338</v>
      </c>
    </row>
    <row r="23" spans="2:9">
      <c r="B23" s="29" t="s">
        <v>23</v>
      </c>
      <c r="C23" s="59">
        <v>0.30953000000000003</v>
      </c>
      <c r="D23" s="22">
        <v>10</v>
      </c>
      <c r="E23" s="22">
        <v>5326</v>
      </c>
      <c r="F23" s="60">
        <v>0.32955000000000001</v>
      </c>
      <c r="G23" s="22">
        <v>40</v>
      </c>
      <c r="H23" s="22">
        <v>4912</v>
      </c>
      <c r="I23" s="60">
        <v>0.36758000000000002</v>
      </c>
    </row>
    <row r="24" spans="2:9">
      <c r="B24" s="61" t="s">
        <v>33</v>
      </c>
      <c r="C24" s="59">
        <v>0.31796000000000002</v>
      </c>
      <c r="D24" s="22">
        <v>48</v>
      </c>
      <c r="E24" s="22">
        <v>4844</v>
      </c>
      <c r="F24" s="60">
        <v>0.38444</v>
      </c>
      <c r="G24" s="22">
        <v>128</v>
      </c>
      <c r="H24" s="22">
        <v>4295</v>
      </c>
      <c r="I24" s="60">
        <v>0.38045000000000001</v>
      </c>
    </row>
    <row r="25" spans="2:9">
      <c r="B25" s="29" t="s">
        <v>19</v>
      </c>
      <c r="C25" s="59">
        <v>0.29508000000000001</v>
      </c>
      <c r="D25" s="22">
        <v>96</v>
      </c>
      <c r="E25" s="22">
        <v>4821</v>
      </c>
      <c r="F25" s="60">
        <v>0.33323000000000003</v>
      </c>
      <c r="G25" s="22">
        <v>504</v>
      </c>
      <c r="H25" s="22">
        <v>4534</v>
      </c>
      <c r="I25" s="60">
        <v>0.40475</v>
      </c>
    </row>
    <row r="26" spans="2:9">
      <c r="B26" s="29" t="s">
        <v>88</v>
      </c>
      <c r="C26" s="59">
        <v>0.39249000000000001</v>
      </c>
      <c r="D26" s="62">
        <v>137</v>
      </c>
      <c r="E26" s="62">
        <v>5637</v>
      </c>
      <c r="F26" s="60">
        <v>0.40539999999999998</v>
      </c>
      <c r="G26" s="62">
        <v>47</v>
      </c>
      <c r="H26" s="62">
        <v>4966</v>
      </c>
      <c r="I26" s="60">
        <v>0.42365999999999998</v>
      </c>
    </row>
    <row r="27" spans="2:9">
      <c r="B27" s="29" t="s">
        <v>31</v>
      </c>
      <c r="C27" s="59">
        <v>0.37840000000000001</v>
      </c>
      <c r="D27" s="62">
        <v>3192</v>
      </c>
      <c r="E27" s="62">
        <v>4405</v>
      </c>
      <c r="F27" s="60">
        <v>0.46747</v>
      </c>
      <c r="G27" s="62">
        <v>2648</v>
      </c>
      <c r="H27" s="62">
        <v>4050</v>
      </c>
      <c r="I27" s="60">
        <v>0.46087</v>
      </c>
    </row>
    <row r="28" spans="2:9">
      <c r="B28" s="29" t="s">
        <v>41</v>
      </c>
      <c r="C28" s="59">
        <v>0.55250999999999995</v>
      </c>
      <c r="D28" s="22">
        <v>916</v>
      </c>
      <c r="E28" s="22">
        <v>6394</v>
      </c>
      <c r="F28" s="60">
        <v>0.5454</v>
      </c>
      <c r="G28" s="22">
        <v>871</v>
      </c>
      <c r="H28" s="22">
        <v>5790</v>
      </c>
      <c r="I28" s="60">
        <v>0.53942999999999997</v>
      </c>
    </row>
    <row r="29" spans="2:9">
      <c r="B29" s="29" t="s">
        <v>37</v>
      </c>
      <c r="C29" s="59">
        <v>0.50521000000000005</v>
      </c>
      <c r="D29" s="22">
        <v>392</v>
      </c>
      <c r="E29" s="22">
        <v>6134</v>
      </c>
      <c r="F29" s="60">
        <v>0.49546000000000001</v>
      </c>
      <c r="G29" s="22">
        <v>1543</v>
      </c>
      <c r="H29" s="22">
        <v>7122</v>
      </c>
      <c r="I29" s="60">
        <v>0.61431000000000002</v>
      </c>
    </row>
    <row r="30" spans="2:9">
      <c r="B30" s="29" t="s">
        <v>24</v>
      </c>
      <c r="C30" s="59">
        <v>0.67871000000000004</v>
      </c>
      <c r="D30" s="62">
        <v>164</v>
      </c>
      <c r="E30" s="62">
        <v>8338</v>
      </c>
      <c r="F30" s="60">
        <v>0.70409999999999995</v>
      </c>
      <c r="G30" s="62">
        <v>218</v>
      </c>
      <c r="H30" s="62">
        <v>7467</v>
      </c>
      <c r="I30" s="60">
        <v>0.71716999999999997</v>
      </c>
    </row>
    <row r="31" spans="2:9">
      <c r="B31" s="29" t="s">
        <v>25</v>
      </c>
      <c r="C31" s="59">
        <v>0.73143000000000002</v>
      </c>
      <c r="D31" s="62">
        <v>241</v>
      </c>
      <c r="E31" s="62">
        <v>8323</v>
      </c>
      <c r="F31" s="60">
        <v>0.76200000000000001</v>
      </c>
      <c r="G31" s="62">
        <v>405</v>
      </c>
      <c r="H31" s="62">
        <v>7398</v>
      </c>
      <c r="I31" s="60">
        <v>0.74245000000000005</v>
      </c>
    </row>
    <row r="32" spans="2:9">
      <c r="B32" s="29" t="s">
        <v>18</v>
      </c>
      <c r="C32" s="59">
        <v>0.72497</v>
      </c>
      <c r="D32" s="22">
        <v>1253</v>
      </c>
      <c r="E32" s="22">
        <v>8336</v>
      </c>
      <c r="F32" s="60">
        <v>0.79613</v>
      </c>
      <c r="G32" s="22">
        <v>1136</v>
      </c>
      <c r="H32" s="22">
        <v>7478</v>
      </c>
      <c r="I32" s="60">
        <v>0.80225999999999997</v>
      </c>
    </row>
    <row r="33" spans="2:9">
      <c r="B33" s="29" t="s">
        <v>21</v>
      </c>
      <c r="C33" s="63">
        <v>0.84116000000000002</v>
      </c>
      <c r="D33" s="22">
        <v>111</v>
      </c>
      <c r="E33" s="22">
        <v>8341</v>
      </c>
      <c r="F33" s="60">
        <v>0.83274999999999999</v>
      </c>
      <c r="G33" s="22">
        <v>24</v>
      </c>
      <c r="H33" s="22">
        <v>7481</v>
      </c>
      <c r="I33" s="60">
        <v>0.83316999999999997</v>
      </c>
    </row>
    <row r="34" spans="2:9">
      <c r="B34" s="29" t="s">
        <v>22</v>
      </c>
      <c r="C34" s="63">
        <v>0.82159000000000004</v>
      </c>
      <c r="D34" s="22">
        <v>250</v>
      </c>
      <c r="E34" s="22">
        <v>8342</v>
      </c>
      <c r="F34" s="60">
        <v>0.83475999999999995</v>
      </c>
      <c r="G34" s="22">
        <v>2779</v>
      </c>
      <c r="H34" s="22">
        <v>7439</v>
      </c>
      <c r="I34" s="60">
        <v>0.84455000000000002</v>
      </c>
    </row>
    <row r="36" spans="2:9">
      <c r="B36" s="17" t="s">
        <v>163</v>
      </c>
    </row>
    <row r="37" spans="2:9">
      <c r="B37" s="17" t="s">
        <v>159</v>
      </c>
    </row>
    <row r="38" spans="2:9">
      <c r="B38" s="17" t="s">
        <v>153</v>
      </c>
    </row>
    <row r="39" spans="2:9">
      <c r="B39" s="17" t="s">
        <v>160</v>
      </c>
    </row>
    <row r="40" spans="2:9">
      <c r="B40" s="17" t="s">
        <v>161</v>
      </c>
    </row>
  </sheetData>
  <sortState ref="B4:T33">
    <sortCondition ref="C4:C33"/>
  </sortState>
  <mergeCells count="2">
    <mergeCell ref="D3:F3"/>
    <mergeCell ref="G3:I3"/>
  </mergeCells>
  <printOptions horizontalCentered="1" verticalCentered="1"/>
  <pageMargins left="0.19685039370078741" right="0.19685039370078741" top="0.31496062992125984" bottom="0.27559055118110237" header="0.19685039370078741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39"/>
  <sheetViews>
    <sheetView showGridLines="0" zoomScaleNormal="100" zoomScaleSheetLayoutView="100" workbookViewId="0"/>
  </sheetViews>
  <sheetFormatPr baseColWidth="10" defaultRowHeight="11.25"/>
  <cols>
    <col min="1" max="1" width="3.7109375" style="43" customWidth="1"/>
    <col min="2" max="2" width="20.42578125" style="1" customWidth="1"/>
    <col min="3" max="3" width="13.85546875" style="43" customWidth="1"/>
    <col min="4" max="4" width="11.42578125" style="1"/>
    <col min="5" max="5" width="17" style="1" customWidth="1"/>
    <col min="6" max="7" width="11.42578125" style="1"/>
    <col min="8" max="8" width="15.85546875" style="1" customWidth="1"/>
    <col min="9" max="9" width="11.42578125" style="1"/>
    <col min="10" max="10" width="16.7109375" style="1" customWidth="1"/>
    <col min="11" max="11" width="11.42578125" style="1"/>
    <col min="12" max="16384" width="11.42578125" style="43"/>
  </cols>
  <sheetData>
    <row r="1" spans="2:14">
      <c r="B1" s="10" t="s">
        <v>154</v>
      </c>
    </row>
    <row r="2" spans="2:14">
      <c r="B2" s="10"/>
    </row>
    <row r="3" spans="2:14">
      <c r="B3" s="78"/>
      <c r="C3" s="81">
        <v>2015</v>
      </c>
      <c r="D3" s="81"/>
      <c r="E3" s="81"/>
      <c r="F3" s="81">
        <v>2016</v>
      </c>
      <c r="G3" s="77"/>
      <c r="H3" s="77"/>
      <c r="I3" s="77"/>
      <c r="J3" s="77"/>
      <c r="K3" s="82"/>
      <c r="L3" s="82"/>
      <c r="M3" s="82"/>
      <c r="N3" s="82"/>
    </row>
    <row r="4" spans="2:14" ht="30" customHeight="1">
      <c r="B4" s="79"/>
      <c r="C4" s="83" t="s">
        <v>115</v>
      </c>
      <c r="D4" s="83" t="s">
        <v>147</v>
      </c>
      <c r="E4" s="83" t="s">
        <v>143</v>
      </c>
      <c r="F4" s="83" t="s">
        <v>116</v>
      </c>
      <c r="G4" s="83" t="s">
        <v>147</v>
      </c>
      <c r="H4" s="83" t="s">
        <v>53</v>
      </c>
      <c r="I4" s="83" t="s">
        <v>95</v>
      </c>
      <c r="J4" s="83" t="s">
        <v>146</v>
      </c>
      <c r="K4" s="83" t="s">
        <v>144</v>
      </c>
      <c r="L4" s="83" t="s">
        <v>145</v>
      </c>
      <c r="M4" s="83"/>
      <c r="N4" s="83" t="s">
        <v>91</v>
      </c>
    </row>
    <row r="5" spans="2:14" ht="59.25" customHeight="1">
      <c r="B5" s="80"/>
      <c r="C5" s="83"/>
      <c r="D5" s="83"/>
      <c r="E5" s="83" t="s">
        <v>54</v>
      </c>
      <c r="F5" s="83"/>
      <c r="G5" s="83"/>
      <c r="H5" s="83"/>
      <c r="I5" s="83"/>
      <c r="J5" s="83" t="s">
        <v>54</v>
      </c>
      <c r="K5" s="83"/>
      <c r="L5" s="70" t="s">
        <v>89</v>
      </c>
      <c r="M5" s="70" t="s">
        <v>90</v>
      </c>
      <c r="N5" s="83"/>
    </row>
    <row r="6" spans="2:14">
      <c r="B6" s="66" t="s">
        <v>55</v>
      </c>
      <c r="C6" s="65">
        <v>361</v>
      </c>
      <c r="D6" s="65">
        <v>444</v>
      </c>
      <c r="E6" s="67">
        <v>1</v>
      </c>
      <c r="F6" s="65">
        <v>367</v>
      </c>
      <c r="G6" s="65">
        <v>385</v>
      </c>
      <c r="H6" s="68">
        <v>0.4935064935064935</v>
      </c>
      <c r="I6" s="65">
        <v>385</v>
      </c>
      <c r="J6" s="67">
        <v>1</v>
      </c>
      <c r="K6" s="67">
        <v>0.52207792207792203</v>
      </c>
      <c r="L6" s="67">
        <v>0.38181818181818183</v>
      </c>
      <c r="M6" s="67">
        <v>9.6103896103896108E-2</v>
      </c>
      <c r="N6" s="69">
        <v>0.4748</v>
      </c>
    </row>
    <row r="7" spans="2:14">
      <c r="B7" s="66" t="s">
        <v>56</v>
      </c>
      <c r="C7" s="65">
        <v>251</v>
      </c>
      <c r="D7" s="65">
        <v>221</v>
      </c>
      <c r="E7" s="67">
        <v>0.85416666666666663</v>
      </c>
      <c r="F7" s="65">
        <v>207</v>
      </c>
      <c r="G7" s="65">
        <v>205</v>
      </c>
      <c r="H7" s="68">
        <v>0.43902439024390244</v>
      </c>
      <c r="I7" s="65">
        <v>180</v>
      </c>
      <c r="J7" s="67">
        <v>0.78888888888888886</v>
      </c>
      <c r="K7" s="67">
        <v>0.42777777777777776</v>
      </c>
      <c r="L7" s="67">
        <v>0.12777777777777777</v>
      </c>
      <c r="M7" s="67">
        <v>0.44444444444444442</v>
      </c>
      <c r="N7" s="69">
        <v>0.63492999999999999</v>
      </c>
    </row>
    <row r="8" spans="2:14">
      <c r="B8" s="66" t="s">
        <v>57</v>
      </c>
      <c r="C8" s="65">
        <v>196</v>
      </c>
      <c r="D8" s="65">
        <v>231</v>
      </c>
      <c r="E8" s="67">
        <v>1</v>
      </c>
      <c r="F8" s="65">
        <v>190</v>
      </c>
      <c r="G8" s="65">
        <v>211</v>
      </c>
      <c r="H8" s="68">
        <v>0.53080568720379151</v>
      </c>
      <c r="I8" s="65">
        <v>202</v>
      </c>
      <c r="J8" s="67">
        <v>1</v>
      </c>
      <c r="K8" s="67">
        <v>0.25247524752475248</v>
      </c>
      <c r="L8" s="67">
        <v>0.52475247524752477</v>
      </c>
      <c r="M8" s="67">
        <v>0.22277227722772278</v>
      </c>
      <c r="N8" s="69">
        <v>0.55383000000000004</v>
      </c>
    </row>
    <row r="9" spans="2:14">
      <c r="B9" s="66" t="s">
        <v>58</v>
      </c>
      <c r="C9" s="65">
        <v>0</v>
      </c>
      <c r="D9" s="65">
        <v>151</v>
      </c>
      <c r="E9" s="67">
        <v>1</v>
      </c>
      <c r="F9" s="65">
        <v>1</v>
      </c>
      <c r="G9" s="65">
        <v>140</v>
      </c>
      <c r="H9" s="68">
        <v>0.48571428571428571</v>
      </c>
      <c r="I9" s="65">
        <v>140</v>
      </c>
      <c r="J9" s="67">
        <v>1</v>
      </c>
      <c r="K9" s="67">
        <v>0</v>
      </c>
      <c r="L9" s="67">
        <v>0.52857142857142858</v>
      </c>
      <c r="M9" s="67">
        <v>0.47142857142857142</v>
      </c>
      <c r="N9" s="69">
        <v>0.58494000000000002</v>
      </c>
    </row>
    <row r="10" spans="2:14">
      <c r="B10" s="66" t="s">
        <v>59</v>
      </c>
      <c r="C10" s="65">
        <v>210</v>
      </c>
      <c r="D10" s="65">
        <v>211</v>
      </c>
      <c r="E10" s="67">
        <v>1</v>
      </c>
      <c r="F10" s="65">
        <v>142</v>
      </c>
      <c r="G10" s="65">
        <v>189</v>
      </c>
      <c r="H10" s="68">
        <v>0.43010752688172044</v>
      </c>
      <c r="I10" s="65">
        <v>172</v>
      </c>
      <c r="J10" s="67">
        <v>0.86250000000000004</v>
      </c>
      <c r="K10" s="67">
        <v>0.41279069767441862</v>
      </c>
      <c r="L10" s="67">
        <v>0.19186046511627908</v>
      </c>
      <c r="M10" s="67">
        <v>0.39534883720930231</v>
      </c>
      <c r="N10" s="69">
        <v>0.61348000000000003</v>
      </c>
    </row>
    <row r="11" spans="2:14">
      <c r="B11" s="66" t="s">
        <v>60</v>
      </c>
      <c r="C11" s="65">
        <v>446</v>
      </c>
      <c r="D11" s="65">
        <v>390</v>
      </c>
      <c r="E11" s="67">
        <v>1</v>
      </c>
      <c r="F11" s="65">
        <v>509</v>
      </c>
      <c r="G11" s="65">
        <v>349</v>
      </c>
      <c r="H11" s="68">
        <v>0.49856733524355301</v>
      </c>
      <c r="I11" s="65">
        <v>348</v>
      </c>
      <c r="J11" s="67">
        <v>1</v>
      </c>
      <c r="K11" s="67">
        <v>0.45977011494252873</v>
      </c>
      <c r="L11" s="67">
        <v>0.50862068965517238</v>
      </c>
      <c r="M11" s="67">
        <v>3.1609195402298854E-2</v>
      </c>
      <c r="N11" s="69">
        <v>0.41032000000000002</v>
      </c>
    </row>
    <row r="12" spans="2:14">
      <c r="B12" s="66" t="s">
        <v>61</v>
      </c>
      <c r="C12" s="65">
        <v>182</v>
      </c>
      <c r="D12" s="65">
        <v>205</v>
      </c>
      <c r="E12" s="67">
        <v>1</v>
      </c>
      <c r="F12" s="65">
        <v>170</v>
      </c>
      <c r="G12" s="65">
        <v>186</v>
      </c>
      <c r="H12" s="68">
        <v>0.532258064516129</v>
      </c>
      <c r="I12" s="65">
        <v>177</v>
      </c>
      <c r="J12" s="67">
        <v>0.96969696969696972</v>
      </c>
      <c r="K12" s="67">
        <v>0.54802259887005644</v>
      </c>
      <c r="L12" s="67">
        <v>0.19209039548022599</v>
      </c>
      <c r="M12" s="67">
        <v>0.25988700564971751</v>
      </c>
      <c r="N12" s="69">
        <v>0.59097</v>
      </c>
    </row>
    <row r="13" spans="2:14">
      <c r="B13" s="66" t="s">
        <v>62</v>
      </c>
      <c r="C13" s="65">
        <v>238</v>
      </c>
      <c r="D13" s="65">
        <v>244</v>
      </c>
      <c r="E13" s="67">
        <v>0.90740740740740744</v>
      </c>
      <c r="F13" s="65">
        <v>170</v>
      </c>
      <c r="G13" s="65">
        <v>230</v>
      </c>
      <c r="H13" s="68">
        <v>0.44782608695652176</v>
      </c>
      <c r="I13" s="65">
        <v>200</v>
      </c>
      <c r="J13" s="67">
        <v>0.81553398058252424</v>
      </c>
      <c r="K13" s="67">
        <v>0.375</v>
      </c>
      <c r="L13" s="67">
        <v>0.22500000000000001</v>
      </c>
      <c r="M13" s="67">
        <v>0.4</v>
      </c>
      <c r="N13" s="69">
        <v>0.59467000000000003</v>
      </c>
    </row>
    <row r="14" spans="2:14">
      <c r="B14" s="66" t="s">
        <v>63</v>
      </c>
      <c r="C14" s="65">
        <v>185</v>
      </c>
      <c r="D14" s="65">
        <v>221</v>
      </c>
      <c r="E14" s="67">
        <v>0.96590909090909094</v>
      </c>
      <c r="F14" s="65">
        <v>189</v>
      </c>
      <c r="G14" s="65">
        <v>201</v>
      </c>
      <c r="H14" s="68">
        <v>0.41791044776119401</v>
      </c>
      <c r="I14" s="65">
        <v>189</v>
      </c>
      <c r="J14" s="67">
        <v>0.9642857142857143</v>
      </c>
      <c r="K14" s="67">
        <v>0.40740740740740738</v>
      </c>
      <c r="L14" s="67">
        <v>0.17989417989417988</v>
      </c>
      <c r="M14" s="67">
        <v>0.41269841269841268</v>
      </c>
      <c r="N14" s="69">
        <v>0.59058999999999995</v>
      </c>
    </row>
    <row r="15" spans="2:14">
      <c r="B15" s="66" t="s">
        <v>64</v>
      </c>
      <c r="C15" s="65">
        <v>259</v>
      </c>
      <c r="D15" s="65">
        <v>238</v>
      </c>
      <c r="E15" s="67">
        <v>0.94285714285714284</v>
      </c>
      <c r="F15" s="65">
        <v>189</v>
      </c>
      <c r="G15" s="65">
        <v>220</v>
      </c>
      <c r="H15" s="68">
        <v>0.45370370370370372</v>
      </c>
      <c r="I15" s="65">
        <v>184</v>
      </c>
      <c r="J15" s="67">
        <v>0.67346938775510201</v>
      </c>
      <c r="K15" s="67">
        <v>0.41304347826086957</v>
      </c>
      <c r="L15" s="67">
        <v>0.15217391304347827</v>
      </c>
      <c r="M15" s="67">
        <v>0.43478260869565216</v>
      </c>
      <c r="N15" s="69">
        <v>0.58243</v>
      </c>
    </row>
    <row r="16" spans="2:14">
      <c r="B16" s="66" t="s">
        <v>65</v>
      </c>
      <c r="C16" s="65">
        <v>173</v>
      </c>
      <c r="D16" s="65">
        <v>226</v>
      </c>
      <c r="E16" s="67">
        <v>1</v>
      </c>
      <c r="F16" s="65">
        <v>184</v>
      </c>
      <c r="G16" s="65">
        <v>209</v>
      </c>
      <c r="H16" s="68">
        <v>0.50239234449760761</v>
      </c>
      <c r="I16" s="65">
        <v>208</v>
      </c>
      <c r="J16" s="67">
        <v>1</v>
      </c>
      <c r="K16" s="67">
        <v>0.29326923076923078</v>
      </c>
      <c r="L16" s="67">
        <v>0.54326923076923073</v>
      </c>
      <c r="M16" s="67">
        <v>0.16346153846153846</v>
      </c>
      <c r="N16" s="69">
        <v>0.45817999999999998</v>
      </c>
    </row>
    <row r="17" spans="2:14">
      <c r="B17" s="66" t="s">
        <v>66</v>
      </c>
      <c r="C17" s="65">
        <v>1851</v>
      </c>
      <c r="D17" s="65">
        <v>1546</v>
      </c>
      <c r="E17" s="67">
        <v>0.93508500772797531</v>
      </c>
      <c r="F17" s="65">
        <v>1692</v>
      </c>
      <c r="G17" s="65">
        <v>1419</v>
      </c>
      <c r="H17" s="68">
        <v>0.42917547568710357</v>
      </c>
      <c r="I17" s="65">
        <v>1331</v>
      </c>
      <c r="J17" s="67">
        <v>0.87848932676518887</v>
      </c>
      <c r="K17" s="67">
        <v>0.74380165289256195</v>
      </c>
      <c r="L17" s="67">
        <v>0.16829451540195342</v>
      </c>
      <c r="M17" s="67">
        <v>8.7903831705484603E-2</v>
      </c>
      <c r="N17" s="69">
        <v>0.43148999999999998</v>
      </c>
    </row>
    <row r="18" spans="2:14">
      <c r="B18" s="66" t="s">
        <v>67</v>
      </c>
      <c r="C18" s="65">
        <v>622</v>
      </c>
      <c r="D18" s="65">
        <v>555</v>
      </c>
      <c r="E18" s="67">
        <v>1</v>
      </c>
      <c r="F18" s="65">
        <v>534</v>
      </c>
      <c r="G18" s="65">
        <v>506</v>
      </c>
      <c r="H18" s="68">
        <v>0.43478260869565216</v>
      </c>
      <c r="I18" s="65">
        <v>495</v>
      </c>
      <c r="J18" s="67">
        <v>1</v>
      </c>
      <c r="K18" s="67">
        <v>0.63232323232323229</v>
      </c>
      <c r="L18" s="67">
        <v>0.22626262626262628</v>
      </c>
      <c r="M18" s="67">
        <v>0.14141414141414141</v>
      </c>
      <c r="N18" s="69">
        <v>0.49737999999999999</v>
      </c>
    </row>
    <row r="19" spans="2:14">
      <c r="B19" s="66" t="s">
        <v>68</v>
      </c>
      <c r="C19" s="65">
        <v>148</v>
      </c>
      <c r="D19" s="65">
        <v>128</v>
      </c>
      <c r="E19" s="67">
        <v>0.68965517241379315</v>
      </c>
      <c r="F19" s="65">
        <v>130</v>
      </c>
      <c r="G19" s="65">
        <v>120</v>
      </c>
      <c r="H19" s="68">
        <v>0.41666666666666669</v>
      </c>
      <c r="I19" s="65">
        <v>102</v>
      </c>
      <c r="J19" s="67">
        <v>0.7</v>
      </c>
      <c r="K19" s="67">
        <v>0.29411764705882354</v>
      </c>
      <c r="L19" s="67">
        <v>9.8039215686274508E-2</v>
      </c>
      <c r="M19" s="67">
        <v>0.60784313725490191</v>
      </c>
      <c r="N19" s="69">
        <v>0.61339999999999995</v>
      </c>
    </row>
    <row r="20" spans="2:14">
      <c r="B20" s="66" t="s">
        <v>69</v>
      </c>
      <c r="C20" s="65">
        <v>470</v>
      </c>
      <c r="D20" s="65">
        <v>425</v>
      </c>
      <c r="E20" s="67">
        <v>1</v>
      </c>
      <c r="F20" s="65">
        <v>465</v>
      </c>
      <c r="G20" s="65">
        <v>377</v>
      </c>
      <c r="H20" s="68">
        <v>0.44031830238726788</v>
      </c>
      <c r="I20" s="65">
        <v>376</v>
      </c>
      <c r="J20" s="67">
        <v>1</v>
      </c>
      <c r="K20" s="67">
        <v>0.39627659574468083</v>
      </c>
      <c r="L20" s="67">
        <v>0.55319148936170215</v>
      </c>
      <c r="M20" s="67">
        <v>5.0531914893617018E-2</v>
      </c>
      <c r="N20" s="69">
        <v>0.38590000000000002</v>
      </c>
    </row>
    <row r="21" spans="2:14">
      <c r="B21" s="66" t="s">
        <v>70</v>
      </c>
      <c r="C21" s="65">
        <v>246</v>
      </c>
      <c r="D21" s="65">
        <v>332</v>
      </c>
      <c r="E21" s="67">
        <v>1</v>
      </c>
      <c r="F21" s="65">
        <v>228</v>
      </c>
      <c r="G21" s="65">
        <v>295</v>
      </c>
      <c r="H21" s="68">
        <v>0.48135593220338985</v>
      </c>
      <c r="I21" s="65">
        <v>295</v>
      </c>
      <c r="J21" s="67">
        <v>1</v>
      </c>
      <c r="K21" s="67">
        <v>0.2440677966101695</v>
      </c>
      <c r="L21" s="67">
        <v>0.66779661016949154</v>
      </c>
      <c r="M21" s="67">
        <v>8.8135593220338981E-2</v>
      </c>
      <c r="N21" s="69">
        <v>0.39328000000000002</v>
      </c>
    </row>
    <row r="22" spans="2:14">
      <c r="B22" s="66" t="s">
        <v>71</v>
      </c>
      <c r="C22" s="65">
        <v>369</v>
      </c>
      <c r="D22" s="65">
        <v>330</v>
      </c>
      <c r="E22" s="67">
        <v>0.97241379310344822</v>
      </c>
      <c r="F22" s="65">
        <v>365</v>
      </c>
      <c r="G22" s="65">
        <v>291</v>
      </c>
      <c r="H22" s="68">
        <v>0.45360824742268041</v>
      </c>
      <c r="I22" s="65">
        <v>288</v>
      </c>
      <c r="J22" s="67">
        <v>1</v>
      </c>
      <c r="K22" s="67">
        <v>0.64583333333333337</v>
      </c>
      <c r="L22" s="67">
        <v>0.10069444444444445</v>
      </c>
      <c r="M22" s="67">
        <v>0.25347222222222221</v>
      </c>
      <c r="N22" s="69">
        <v>0.59662999999999999</v>
      </c>
    </row>
    <row r="23" spans="2:14">
      <c r="B23" s="66" t="s">
        <v>72</v>
      </c>
      <c r="C23" s="65">
        <v>248</v>
      </c>
      <c r="D23" s="65">
        <v>257</v>
      </c>
      <c r="E23" s="67">
        <v>1</v>
      </c>
      <c r="F23" s="65">
        <v>223</v>
      </c>
      <c r="G23" s="65">
        <v>231</v>
      </c>
      <c r="H23" s="68">
        <v>0.48051948051948051</v>
      </c>
      <c r="I23" s="65">
        <v>231</v>
      </c>
      <c r="J23" s="67">
        <v>1</v>
      </c>
      <c r="K23" s="67">
        <v>0.2943722943722944</v>
      </c>
      <c r="L23" s="67">
        <v>0.62770562770562766</v>
      </c>
      <c r="M23" s="67">
        <v>7.792207792207792E-2</v>
      </c>
      <c r="N23" s="69">
        <v>0.33939000000000002</v>
      </c>
    </row>
    <row r="24" spans="2:14">
      <c r="B24" s="66" t="s">
        <v>73</v>
      </c>
      <c r="C24" s="65">
        <v>136</v>
      </c>
      <c r="D24" s="65">
        <v>175</v>
      </c>
      <c r="E24" s="67">
        <v>1</v>
      </c>
      <c r="F24" s="65">
        <v>132</v>
      </c>
      <c r="G24" s="65">
        <v>156</v>
      </c>
      <c r="H24" s="68">
        <v>0.48717948717948717</v>
      </c>
      <c r="I24" s="65">
        <v>156</v>
      </c>
      <c r="J24" s="67">
        <v>1</v>
      </c>
      <c r="K24" s="67">
        <v>0.32051282051282054</v>
      </c>
      <c r="L24" s="67">
        <v>0.40384615384615385</v>
      </c>
      <c r="M24" s="67">
        <v>0.27564102564102566</v>
      </c>
      <c r="N24" s="69">
        <v>0.56147999999999998</v>
      </c>
    </row>
    <row r="25" spans="2:14">
      <c r="B25" s="66" t="s">
        <v>74</v>
      </c>
      <c r="C25" s="65">
        <v>0</v>
      </c>
      <c r="D25" s="65">
        <v>106</v>
      </c>
      <c r="E25" s="67">
        <v>1</v>
      </c>
      <c r="F25" s="65">
        <v>0</v>
      </c>
      <c r="G25" s="65">
        <v>100</v>
      </c>
      <c r="H25" s="68">
        <v>0.5</v>
      </c>
      <c r="I25" s="65">
        <v>100</v>
      </c>
      <c r="J25" s="67">
        <v>1</v>
      </c>
      <c r="K25" s="67">
        <v>0</v>
      </c>
      <c r="L25" s="67">
        <v>0.69</v>
      </c>
      <c r="M25" s="67">
        <v>0.31</v>
      </c>
      <c r="N25" s="69">
        <v>0.54857999999999996</v>
      </c>
    </row>
    <row r="26" spans="2:14">
      <c r="B26" s="66" t="s">
        <v>75</v>
      </c>
      <c r="C26" s="65">
        <v>222</v>
      </c>
      <c r="D26" s="65">
        <v>244</v>
      </c>
      <c r="E26" s="67">
        <v>1</v>
      </c>
      <c r="F26" s="65">
        <v>227</v>
      </c>
      <c r="G26" s="65">
        <v>228</v>
      </c>
      <c r="H26" s="68">
        <v>0.48684210526315791</v>
      </c>
      <c r="I26" s="65">
        <v>216</v>
      </c>
      <c r="J26" s="67">
        <v>1</v>
      </c>
      <c r="K26" s="67">
        <v>0.375</v>
      </c>
      <c r="L26" s="67">
        <v>0.31481481481481483</v>
      </c>
      <c r="M26" s="67">
        <v>0.31018518518518517</v>
      </c>
      <c r="N26" s="69">
        <v>0.63380999999999998</v>
      </c>
    </row>
    <row r="27" spans="2:14">
      <c r="B27" s="66" t="s">
        <v>76</v>
      </c>
      <c r="C27" s="65">
        <v>237</v>
      </c>
      <c r="D27" s="65">
        <v>221</v>
      </c>
      <c r="E27" s="67">
        <v>0.87878787878787878</v>
      </c>
      <c r="F27" s="65">
        <v>193</v>
      </c>
      <c r="G27" s="65">
        <v>188</v>
      </c>
      <c r="H27" s="68">
        <v>0.40957446808510639</v>
      </c>
      <c r="I27" s="65">
        <v>172</v>
      </c>
      <c r="J27" s="67">
        <v>0.87012987012987009</v>
      </c>
      <c r="K27" s="67">
        <v>0.45348837209302323</v>
      </c>
      <c r="L27" s="67">
        <v>9.8837209302325577E-2</v>
      </c>
      <c r="M27" s="67">
        <v>0.44767441860465118</v>
      </c>
      <c r="N27" s="69">
        <v>0.59633000000000003</v>
      </c>
    </row>
    <row r="28" spans="2:14">
      <c r="B28" s="66" t="s">
        <v>77</v>
      </c>
      <c r="C28" s="65">
        <v>256</v>
      </c>
      <c r="D28" s="65">
        <v>251</v>
      </c>
      <c r="E28" s="67">
        <v>1</v>
      </c>
      <c r="F28" s="65">
        <v>223</v>
      </c>
      <c r="G28" s="65">
        <v>216</v>
      </c>
      <c r="H28" s="68">
        <v>0.47222222222222221</v>
      </c>
      <c r="I28" s="65">
        <v>212</v>
      </c>
      <c r="J28" s="67">
        <v>1</v>
      </c>
      <c r="K28" s="67">
        <v>0.37264150943396224</v>
      </c>
      <c r="L28" s="67">
        <v>0.54245283018867929</v>
      </c>
      <c r="M28" s="67">
        <v>8.4905660377358486E-2</v>
      </c>
      <c r="N28" s="69">
        <v>0.40106000000000003</v>
      </c>
    </row>
    <row r="29" spans="2:14">
      <c r="B29" s="66" t="s">
        <v>78</v>
      </c>
      <c r="C29" s="65">
        <v>260</v>
      </c>
      <c r="D29" s="65">
        <v>269</v>
      </c>
      <c r="E29" s="67">
        <v>0.99099099099099097</v>
      </c>
      <c r="F29" s="65">
        <v>221</v>
      </c>
      <c r="G29" s="65">
        <v>245</v>
      </c>
      <c r="H29" s="68">
        <v>0.42857142857142855</v>
      </c>
      <c r="I29" s="65">
        <v>217</v>
      </c>
      <c r="J29" s="67">
        <v>0.8</v>
      </c>
      <c r="K29" s="67">
        <v>0.46543778801843316</v>
      </c>
      <c r="L29" s="67">
        <v>0.19354838709677419</v>
      </c>
      <c r="M29" s="67">
        <v>0.34101382488479265</v>
      </c>
      <c r="N29" s="69">
        <v>0.57128000000000001</v>
      </c>
    </row>
    <row r="30" spans="2:14">
      <c r="B30" s="66" t="s">
        <v>79</v>
      </c>
      <c r="C30" s="65">
        <v>166</v>
      </c>
      <c r="D30" s="65">
        <v>158</v>
      </c>
      <c r="E30" s="67">
        <v>1</v>
      </c>
      <c r="F30" s="65">
        <v>148</v>
      </c>
      <c r="G30" s="65">
        <v>143</v>
      </c>
      <c r="H30" s="68">
        <v>0.45454545454545453</v>
      </c>
      <c r="I30" s="65">
        <v>141</v>
      </c>
      <c r="J30" s="67">
        <v>1</v>
      </c>
      <c r="K30" s="67">
        <v>0.54609929078014185</v>
      </c>
      <c r="L30" s="67">
        <v>0.10638297872340426</v>
      </c>
      <c r="M30" s="67">
        <v>0.3475177304964539</v>
      </c>
      <c r="N30" s="69">
        <v>0.57926</v>
      </c>
    </row>
    <row r="31" spans="2:14">
      <c r="B31" s="66" t="s">
        <v>80</v>
      </c>
      <c r="C31" s="65">
        <v>350</v>
      </c>
      <c r="D31" s="65">
        <v>285</v>
      </c>
      <c r="E31" s="67">
        <v>1</v>
      </c>
      <c r="F31" s="65">
        <v>228</v>
      </c>
      <c r="G31" s="65">
        <v>261</v>
      </c>
      <c r="H31" s="68">
        <v>0.50191570881226055</v>
      </c>
      <c r="I31" s="65">
        <v>260</v>
      </c>
      <c r="J31" s="67">
        <v>1</v>
      </c>
      <c r="K31" s="67">
        <v>0.4653846153846154</v>
      </c>
      <c r="L31" s="67">
        <v>0.37307692307692308</v>
      </c>
      <c r="M31" s="67">
        <v>0.16153846153846155</v>
      </c>
      <c r="N31" s="69">
        <v>0.51288999999999996</v>
      </c>
    </row>
    <row r="32" spans="2:14">
      <c r="B32" s="66" t="s">
        <v>81</v>
      </c>
      <c r="C32" s="65">
        <v>243</v>
      </c>
      <c r="D32" s="65">
        <v>350</v>
      </c>
      <c r="E32" s="67">
        <v>1</v>
      </c>
      <c r="F32" s="65">
        <v>275</v>
      </c>
      <c r="G32" s="65">
        <v>316</v>
      </c>
      <c r="H32" s="68">
        <v>0.44620253164556961</v>
      </c>
      <c r="I32" s="65">
        <v>314</v>
      </c>
      <c r="J32" s="67">
        <v>1</v>
      </c>
      <c r="K32" s="67">
        <v>0.38216560509554143</v>
      </c>
      <c r="L32" s="67">
        <v>0.47452229299363058</v>
      </c>
      <c r="M32" s="67">
        <v>0.14331210191082802</v>
      </c>
      <c r="N32" s="69">
        <v>0.42279</v>
      </c>
    </row>
    <row r="33" spans="2:14">
      <c r="B33" s="66" t="s">
        <v>82</v>
      </c>
      <c r="C33" s="65">
        <v>239</v>
      </c>
      <c r="D33" s="65">
        <v>212</v>
      </c>
      <c r="E33" s="67">
        <v>0.91666666666666663</v>
      </c>
      <c r="F33" s="65">
        <v>263</v>
      </c>
      <c r="G33" s="65">
        <v>191</v>
      </c>
      <c r="H33" s="68">
        <v>0.45026178010471202</v>
      </c>
      <c r="I33" s="65">
        <v>190</v>
      </c>
      <c r="J33" s="67">
        <v>0.98837209302325579</v>
      </c>
      <c r="K33" s="67">
        <v>0.28947368421052633</v>
      </c>
      <c r="L33" s="67">
        <v>0.33157894736842103</v>
      </c>
      <c r="M33" s="67">
        <v>0.37894736842105264</v>
      </c>
      <c r="N33" s="69">
        <v>0.59533999999999998</v>
      </c>
    </row>
    <row r="34" spans="2:14">
      <c r="B34" s="66" t="s">
        <v>86</v>
      </c>
      <c r="C34" s="65">
        <v>345</v>
      </c>
      <c r="D34" s="65"/>
      <c r="E34" s="67"/>
      <c r="F34" s="65">
        <v>413</v>
      </c>
      <c r="G34" s="65"/>
      <c r="H34" s="68"/>
      <c r="I34" s="65"/>
      <c r="J34" s="67"/>
      <c r="K34" s="67"/>
      <c r="L34" s="67"/>
      <c r="M34" s="67"/>
      <c r="N34" s="67"/>
    </row>
    <row r="35" spans="2:14">
      <c r="B35" s="64" t="s">
        <v>83</v>
      </c>
      <c r="C35" s="65">
        <v>8909</v>
      </c>
      <c r="D35" s="65">
        <v>8626</v>
      </c>
      <c r="E35" s="67">
        <v>0.96969696969696972</v>
      </c>
      <c r="F35" s="65">
        <v>8278</v>
      </c>
      <c r="G35" s="65">
        <v>7808</v>
      </c>
      <c r="H35" s="67">
        <v>0.45853095756954237</v>
      </c>
      <c r="I35" s="65">
        <v>7481</v>
      </c>
      <c r="J35" s="67">
        <v>0.9418507128878949</v>
      </c>
      <c r="K35" s="67">
        <v>0.46999064296217086</v>
      </c>
      <c r="L35" s="67">
        <v>0.32575858842400751</v>
      </c>
      <c r="M35" s="67">
        <v>0.20425076861382169</v>
      </c>
      <c r="N35" s="69"/>
    </row>
    <row r="36" spans="2:14">
      <c r="C36" s="2"/>
      <c r="D36" s="2"/>
      <c r="E36" s="3"/>
      <c r="F36" s="2"/>
      <c r="G36" s="2"/>
      <c r="H36" s="3"/>
      <c r="I36" s="2"/>
      <c r="J36" s="3"/>
      <c r="K36" s="3"/>
      <c r="L36" s="3"/>
      <c r="M36" s="3"/>
      <c r="N36" s="4"/>
    </row>
    <row r="37" spans="2:14">
      <c r="B37" s="11" t="s">
        <v>167</v>
      </c>
      <c r="M37" s="16"/>
    </row>
    <row r="38" spans="2:14">
      <c r="B38" s="12" t="s">
        <v>165</v>
      </c>
    </row>
    <row r="39" spans="2:14">
      <c r="B39" s="13"/>
    </row>
  </sheetData>
  <mergeCells count="14">
    <mergeCell ref="B3:B5"/>
    <mergeCell ref="F3:N3"/>
    <mergeCell ref="C3:E3"/>
    <mergeCell ref="H4:H5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N5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90" fitToWidth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tableau 1</vt:lpstr>
      <vt:lpstr>graphique 1</vt:lpstr>
      <vt:lpstr>tableau 2</vt:lpstr>
      <vt:lpstr>tableau 3</vt:lpstr>
      <vt:lpstr>tableau A</vt:lpstr>
      <vt:lpstr>'tableau 2'!Impression_des_titres</vt:lpstr>
      <vt:lpstr>'tableau A'!Impression_des_titres</vt:lpstr>
      <vt:lpstr>'graphique 1'!Zone_d_impression</vt:lpstr>
      <vt:lpstr>'tableau 1'!Zone_d_impression</vt:lpstr>
      <vt:lpstr>'tableau 2'!Zone_d_impression</vt:lpstr>
      <vt:lpstr>'tableau A'!Zone_d_impression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mbachelet</dc:creator>
  <cp:lastModifiedBy>tbetty</cp:lastModifiedBy>
  <cp:lastPrinted>2017-02-07T18:24:54Z</cp:lastPrinted>
  <dcterms:created xsi:type="dcterms:W3CDTF">2013-12-17T09:31:43Z</dcterms:created>
  <dcterms:modified xsi:type="dcterms:W3CDTF">2017-03-30T15:18:19Z</dcterms:modified>
</cp:coreProperties>
</file>