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435" windowWidth="24540" windowHeight="11580"/>
  </bookViews>
  <sheets>
    <sheet name="graphique1" sheetId="14" r:id="rId1"/>
    <sheet name="graphique_encadré" sheetId="4" r:id="rId2"/>
    <sheet name="graphique 2" sheetId="6" r:id="rId3"/>
    <sheet name="graphique 3" sheetId="2" r:id="rId4"/>
    <sheet name="graphique 4" sheetId="13" r:id="rId5"/>
    <sheet name="tableau1" sheetId="1" r:id="rId6"/>
    <sheet name="tableau 2" sheetId="5" r:id="rId7"/>
  </sheets>
  <calcPr calcId="145621"/>
</workbook>
</file>

<file path=xl/calcChain.xml><?xml version="1.0" encoding="utf-8"?>
<calcChain xmlns="http://schemas.openxmlformats.org/spreadsheetml/2006/main">
  <c r="L24" i="5" l="1"/>
  <c r="K24" i="5"/>
  <c r="J24" i="5"/>
  <c r="L23" i="5"/>
  <c r="J23" i="5"/>
  <c r="I23" i="5"/>
  <c r="I20" i="5" s="1"/>
  <c r="L22" i="5"/>
  <c r="J22" i="5"/>
  <c r="I22" i="5"/>
  <c r="K20" i="5"/>
  <c r="K19" i="5"/>
  <c r="K17" i="5"/>
  <c r="K16" i="5"/>
  <c r="I16" i="5"/>
  <c r="L12" i="5"/>
  <c r="J12" i="5"/>
  <c r="L11" i="5"/>
  <c r="J11" i="5"/>
  <c r="L10" i="5"/>
  <c r="J10" i="5"/>
  <c r="K9" i="5"/>
  <c r="K8" i="5"/>
  <c r="I8" i="5"/>
  <c r="K7" i="5"/>
  <c r="K6" i="5"/>
  <c r="K5" i="5"/>
  <c r="K11" i="5" s="1"/>
  <c r="K4" i="5"/>
  <c r="I4" i="5"/>
  <c r="I7" i="5" s="1"/>
  <c r="I19" i="5" l="1"/>
  <c r="K10" i="5"/>
  <c r="K22" i="5"/>
  <c r="K23" i="5"/>
  <c r="K12" i="5"/>
</calcChain>
</file>

<file path=xl/sharedStrings.xml><?xml version="1.0" encoding="utf-8"?>
<sst xmlns="http://schemas.openxmlformats.org/spreadsheetml/2006/main" count="137" uniqueCount="106">
  <si>
    <t>Centre</t>
  </si>
  <si>
    <t>Provence-Alpes-Côte d'Azur</t>
  </si>
  <si>
    <t>Corse</t>
  </si>
  <si>
    <t>Martinique</t>
  </si>
  <si>
    <t>Guyane</t>
  </si>
  <si>
    <t>Mayotte</t>
  </si>
  <si>
    <t>&lt;15 ans</t>
  </si>
  <si>
    <t>15-17 ans</t>
  </si>
  <si>
    <t>18-19 ans</t>
  </si>
  <si>
    <t>20 à 24 ans</t>
  </si>
  <si>
    <t>25 à 29 ans</t>
  </si>
  <si>
    <t>30 à 34 ans</t>
  </si>
  <si>
    <t>35 à 39 ans</t>
  </si>
  <si>
    <t>40 à 44 ans</t>
  </si>
  <si>
    <t>45 à 49 ans</t>
  </si>
  <si>
    <t>50 et +</t>
  </si>
  <si>
    <t>âge inc</t>
  </si>
  <si>
    <t>total</t>
  </si>
  <si>
    <t>15-49</t>
  </si>
  <si>
    <t>forfaits FMV dds</t>
  </si>
  <si>
    <t>IVG hospitalières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</si>
  <si>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</si>
  <si>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</si>
  <si>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</si>
  <si>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</si>
  <si>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</si>
  <si>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</si>
  <si>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</si>
  <si>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</si>
  <si>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</si>
  <si>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</si>
  <si>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</si>
  <si>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</si>
  <si>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IVG chirurgicales</t>
  </si>
  <si>
    <t>IVG médicamenteuses</t>
  </si>
  <si>
    <t>IVG médicamenteuses en ville</t>
  </si>
  <si>
    <t>IVG médicamenteuses en centres de santé ou CPEF</t>
  </si>
  <si>
    <t>IVG p 1000 femmes</t>
  </si>
  <si>
    <t>tous âges</t>
  </si>
  <si>
    <t>Métropole</t>
  </si>
  <si>
    <t>15-44</t>
  </si>
  <si>
    <t>méthode non précisée</t>
  </si>
  <si>
    <t>Bourgogne-Franche-Comté</t>
  </si>
  <si>
    <t>Pays de la Loire</t>
  </si>
  <si>
    <t>Normandie</t>
  </si>
  <si>
    <t>ivg</t>
  </si>
  <si>
    <t>naissances</t>
  </si>
  <si>
    <t>nd</t>
  </si>
  <si>
    <t>Occitanie</t>
  </si>
  <si>
    <t>Forfaits remboursés en ville</t>
  </si>
  <si>
    <t>Forfaits médicamenteux remboursés en centre de santé, établissements de PMI et de planification familiale</t>
  </si>
  <si>
    <t>Total des IVG réalisées</t>
  </si>
  <si>
    <t>IVG  pour 1 000 femmes mineures de 15 à 17 ans</t>
  </si>
  <si>
    <t>Régions</t>
  </si>
  <si>
    <t>Nouvelle-Aquitaine</t>
  </si>
  <si>
    <t>Île-de-France</t>
  </si>
  <si>
    <t>Hauts-de-France</t>
  </si>
  <si>
    <t>Résidentes France métropolitaine</t>
  </si>
  <si>
    <t>Non-résidentes France métropolitaine</t>
  </si>
  <si>
    <t>Total France métropolitaine</t>
  </si>
  <si>
    <t>La Réunion</t>
  </si>
  <si>
    <t>Résidentes DROM</t>
  </si>
  <si>
    <t>Non-résidentes DROM</t>
  </si>
  <si>
    <t>Total DROM</t>
  </si>
  <si>
    <t>Résidence inconnue ou à l'étranger</t>
  </si>
  <si>
    <t>1. Non compris Saint-Martin et Saint-Barthélémy.</t>
  </si>
  <si>
    <t>Secteur public</t>
  </si>
  <si>
    <t>Secteur privé</t>
  </si>
  <si>
    <t>Ensemble des établissements</t>
  </si>
  <si>
    <t>DROM (non compris Mayotte jusqu´en 2013)</t>
  </si>
  <si>
    <t>IVG médicamenteuses en centres de santé ou en CPEF</t>
  </si>
  <si>
    <t>Champ : France entière.</t>
  </si>
  <si>
    <t>CPEF : centre de planification ou d´éducation familiale.</t>
  </si>
  <si>
    <t>IVG réalisées en établissement hospitalier</t>
  </si>
  <si>
    <t>Grand-Est</t>
  </si>
  <si>
    <t>Auvergne-Rhône-Alpes</t>
  </si>
  <si>
    <t>France métropolitaine et DROM</t>
  </si>
  <si>
    <t>Ensemble établissements</t>
  </si>
  <si>
    <t>Bretagne</t>
  </si>
  <si>
    <t>IVG 15-49 ans pour 1 000 femmes de 15 à 49 ans</t>
  </si>
  <si>
    <t>Résidentes France entière</t>
  </si>
  <si>
    <t>CPEF : centre de planification familiale ou d´éducation familiale.</t>
  </si>
  <si>
    <t>Sources : CNAMTS (Erasme puis DCIR : nombre de forfaits médicamenteux remboursés selon la date de liquidation et pour le régime général jusqu´en 2009, selon la date de soin et pour tous les régimes depuis 2010) ; ATIH (PMSI, nombre de séjours dans le groupe homogène de malades correspondant à une IVG [GHM 14Z18Z]) ; calculs DREES.</t>
  </si>
  <si>
    <t>ICA : indice conjoncturel d’avortement.</t>
  </si>
  <si>
    <t>indice conjoncturel (ICA)</t>
  </si>
  <si>
    <t>Note • Le ratio d´avortement correspond au rapport entre le nombre d’IVG (au numérateur) et le nombre de naissances vivantes (au dénominateur).</t>
  </si>
  <si>
    <t>Lecture • En 2016, on compte 210 149 IVG domiciliées en France, pour un ratio IVG/naissances de 0,27.</t>
  </si>
  <si>
    <t>Champ • France entière, IVG des femmes résidentes en France.</t>
  </si>
  <si>
    <t>Sources • DREES (SAE, PMSI) ; CNAMTS (Erasme puis DCIR : nombre de forfaits médicamenteux remboursés selon la date de liquidation et pour le régime général jusqu’en 2009, selon la date de soin et pour tous les régimes depuis 2010) ; INSEE (estimations localisées de population au 1er janvier 2016), calculs DREES.</t>
  </si>
  <si>
    <t>Évolution mensuelle des IVG en 2016</t>
  </si>
  <si>
    <t>Champ • France entière.</t>
  </si>
  <si>
    <t>Sources • CNAMTS (Erasme puis DCIR : nombre de forfaits médicamenteux remboursés selon la date de liquidation et pour le régime général jusqu´en 2009, selon la date de soin et pour tous les régimes depuis 2010) ; ATIH (PMSI, nombre de séjours dans le groupe homogène de malades correspondant à une IVG [GHM 14Z18Z]) ; calculs DREES.</t>
  </si>
  <si>
    <t>Graphique 2 Évolution de l’indice conjoncturel et du taux de recours à l’IVG, depuis 1990</t>
  </si>
  <si>
    <t>Sources • DREES (SAE, PMSI) ; CNAMTS (Erasme puis DCIR : nombre de forfaits médicamenteux remboursés selon la date de liquidation et pour le régime général jusqu´en 2009, selon la date de soin et pour tous les régimes depuis 2010) ; INSEE (estimations localisées de population au 1er janvier 2016), calculs DREES.</t>
  </si>
  <si>
    <t>Grqphique 3 Évolution des taux de recours à l’IVG selon l’âge de 1990 à 2016</t>
  </si>
  <si>
    <t>Sources • CNAMTS (Erasme puis DCIR : nombre de forfaits médicamenteux remboursés selon la date de liquidation et pour le régime général jusqu´en 2009, selon la date de soin et pour tous les régimes depuis 2010) ; ATIH (PMSI) ; INSEE (estimations localisées de population au 1er janvier 2016, calculs DREES.</t>
  </si>
  <si>
    <t>Graphique 4 Évolution du mode de réalisation des IVG, depuis 2001</t>
  </si>
  <si>
    <t>Tableau 1 Les IVG en 2016, selon la région de résidence de la femme</t>
  </si>
  <si>
    <t>Champ • Données domiciliées pour la France entière.</t>
  </si>
  <si>
    <t>Sources • DREES (PMSI), INSEE (estimations localisées de population au 1er janvier 2016), CNAMTS (DCIR, données de consommation interrégimes, nombre de forfaits médicamenteux remboursés selon la date des soins, tous régimes).</t>
  </si>
  <si>
    <t>Tableau 2 Les IVG, selon la méthode et le secteur d´activité en Métropole et dans les DROM</t>
  </si>
  <si>
    <t>Sources • CNAMTS (Erasme puis DCIR : nombre de forfaits médicamenteux remboursés selon la date de liquidation et pour le régime général jusqu’en 2009, selon la date de soin et pour tous les régimes depuis 2010) ; ATIH (PMSI, nombre de séjours dans le groupe homogène de malades correspondant à une IVG [GHM 14Z18Z]) ; DREES (SAE jusqu’en 2013) ; calculs DREES.</t>
  </si>
  <si>
    <r>
      <t>Guadeloupe</t>
    </r>
    <r>
      <rPr>
        <vertAlign val="superscript"/>
        <sz val="8"/>
        <color theme="1"/>
        <rFont val="Arial"/>
        <family val="2"/>
      </rPr>
      <t>1</t>
    </r>
  </si>
  <si>
    <t>Champ • France entière, non compris Mayotte jusqu´en 2013.</t>
  </si>
  <si>
    <t>Sources • DREES (SAE, PMSI) ; CNAMTS (Erasme puis DCIR : nombre de forfaits médicamenteux remboursés dans l´année à partir de 2006) calculs DREES.</t>
  </si>
  <si>
    <t>Graphique 1 Évolution du nombre des IVG et du ratio d´avortement de 1990 à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</si>
</sst>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0.000%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u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9" fontId="4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33CC33"/>
      <color rgb="FFFFCC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showGridLines="0" tabSelected="1" zoomScaleNormal="100" workbookViewId="0"/>
  </sheetViews>
  <sheetFormatPr baseColWidth="10" defaultRowHeight="11.25" x14ac:dyDescent="0.25"/>
  <cols>
    <col min="1" max="1" width="3.7109375" style="1" customWidth="1"/>
    <col min="2" max="2" width="11.42578125" style="1"/>
    <col min="3" max="4" width="11.42578125" style="5"/>
    <col min="5" max="16384" width="11.42578125" style="1"/>
  </cols>
  <sheetData>
    <row r="1" spans="2:4" x14ac:dyDescent="0.25">
      <c r="B1" s="6" t="s">
        <v>105</v>
      </c>
    </row>
    <row r="3" spans="2:4" x14ac:dyDescent="0.25">
      <c r="B3" s="16"/>
      <c r="C3" s="17" t="s">
        <v>45</v>
      </c>
      <c r="D3" s="17" t="s">
        <v>46</v>
      </c>
    </row>
    <row r="4" spans="2:4" x14ac:dyDescent="0.25">
      <c r="B4" s="18">
        <v>1990</v>
      </c>
      <c r="C4" s="19">
        <v>208325.43712248397</v>
      </c>
      <c r="D4" s="20">
        <v>793071</v>
      </c>
    </row>
    <row r="5" spans="2:4" x14ac:dyDescent="0.25">
      <c r="B5" s="18">
        <v>1991</v>
      </c>
      <c r="C5" s="19">
        <v>211533.21878019947</v>
      </c>
      <c r="D5" s="20">
        <v>790078</v>
      </c>
    </row>
    <row r="6" spans="2:4" x14ac:dyDescent="0.25">
      <c r="B6" s="18">
        <v>1992</v>
      </c>
      <c r="C6" s="19">
        <v>204105.24018284387</v>
      </c>
      <c r="D6" s="20">
        <v>774755</v>
      </c>
    </row>
    <row r="7" spans="2:4" x14ac:dyDescent="0.25">
      <c r="B7" s="18">
        <v>1993</v>
      </c>
      <c r="C7" s="19">
        <v>203679.29959289712</v>
      </c>
      <c r="D7" s="20">
        <v>741306</v>
      </c>
    </row>
    <row r="8" spans="2:4" x14ac:dyDescent="0.25">
      <c r="B8" s="18">
        <v>1994</v>
      </c>
      <c r="C8" s="19">
        <v>202425.91442085546</v>
      </c>
      <c r="D8" s="20">
        <v>740774</v>
      </c>
    </row>
    <row r="9" spans="2:4" x14ac:dyDescent="0.25">
      <c r="B9" s="18">
        <v>1995</v>
      </c>
      <c r="C9" s="18">
        <v>193762.99999999997</v>
      </c>
      <c r="D9" s="20">
        <v>759058</v>
      </c>
    </row>
    <row r="10" spans="2:4" x14ac:dyDescent="0.25">
      <c r="B10" s="18">
        <v>1996</v>
      </c>
      <c r="C10" s="18">
        <v>202567.00000000006</v>
      </c>
      <c r="D10" s="20">
        <v>764028</v>
      </c>
    </row>
    <row r="11" spans="2:4" x14ac:dyDescent="0.25">
      <c r="B11" s="18">
        <v>1997</v>
      </c>
      <c r="C11" s="18">
        <v>204157</v>
      </c>
      <c r="D11" s="20">
        <v>757384</v>
      </c>
    </row>
    <row r="12" spans="2:4" x14ac:dyDescent="0.25">
      <c r="B12" s="18">
        <v>1998</v>
      </c>
      <c r="C12" s="18">
        <v>211075.00000000003</v>
      </c>
      <c r="D12" s="20">
        <v>767906</v>
      </c>
    </row>
    <row r="13" spans="2:4" x14ac:dyDescent="0.25">
      <c r="B13" s="18">
        <v>1999</v>
      </c>
      <c r="C13" s="18">
        <v>210735</v>
      </c>
      <c r="D13" s="20">
        <v>775796</v>
      </c>
    </row>
    <row r="14" spans="2:4" x14ac:dyDescent="0.25">
      <c r="B14" s="18">
        <v>2000</v>
      </c>
      <c r="C14" s="18">
        <v>205099</v>
      </c>
      <c r="D14" s="20">
        <v>807405</v>
      </c>
    </row>
    <row r="15" spans="2:4" x14ac:dyDescent="0.25">
      <c r="B15" s="18">
        <v>2001</v>
      </c>
      <c r="C15" s="18">
        <v>215611</v>
      </c>
      <c r="D15" s="20">
        <v>803234</v>
      </c>
    </row>
    <row r="16" spans="2:4" x14ac:dyDescent="0.25">
      <c r="B16" s="18">
        <v>2002</v>
      </c>
      <c r="C16" s="18">
        <v>220070</v>
      </c>
      <c r="D16" s="20">
        <v>792745</v>
      </c>
    </row>
    <row r="17" spans="2:13" x14ac:dyDescent="0.25">
      <c r="B17" s="18">
        <v>2003</v>
      </c>
      <c r="C17" s="18">
        <v>216436</v>
      </c>
      <c r="D17" s="20">
        <v>793044</v>
      </c>
    </row>
    <row r="18" spans="2:13" x14ac:dyDescent="0.25">
      <c r="B18" s="18">
        <v>2004</v>
      </c>
      <c r="C18" s="18">
        <v>221587</v>
      </c>
      <c r="D18" s="20">
        <v>799361</v>
      </c>
    </row>
    <row r="19" spans="2:13" x14ac:dyDescent="0.25">
      <c r="B19" s="18">
        <v>2005</v>
      </c>
      <c r="C19" s="18">
        <v>219422</v>
      </c>
      <c r="D19" s="20">
        <v>806822</v>
      </c>
    </row>
    <row r="20" spans="2:13" x14ac:dyDescent="0.25">
      <c r="B20" s="18">
        <v>2006</v>
      </c>
      <c r="C20" s="18">
        <v>228688</v>
      </c>
      <c r="D20" s="20">
        <v>829352</v>
      </c>
    </row>
    <row r="21" spans="2:13" x14ac:dyDescent="0.25">
      <c r="B21" s="18">
        <v>2007</v>
      </c>
      <c r="C21" s="18">
        <v>226812</v>
      </c>
      <c r="D21" s="20">
        <v>818705</v>
      </c>
    </row>
    <row r="22" spans="2:13" x14ac:dyDescent="0.25">
      <c r="B22" s="18">
        <v>2008</v>
      </c>
      <c r="C22" s="18">
        <v>222142</v>
      </c>
      <c r="D22" s="20">
        <v>828404</v>
      </c>
    </row>
    <row r="23" spans="2:13" x14ac:dyDescent="0.25">
      <c r="B23" s="18">
        <v>2009</v>
      </c>
      <c r="C23" s="18">
        <v>222241</v>
      </c>
      <c r="D23" s="20">
        <v>824641</v>
      </c>
    </row>
    <row r="24" spans="2:13" x14ac:dyDescent="0.25">
      <c r="B24" s="18">
        <v>2010</v>
      </c>
      <c r="C24" s="18">
        <v>225792</v>
      </c>
      <c r="D24" s="20">
        <v>832799</v>
      </c>
      <c r="G24" s="37"/>
      <c r="H24" s="37"/>
      <c r="I24" s="37"/>
      <c r="J24" s="37"/>
      <c r="K24" s="37"/>
      <c r="L24" s="37"/>
      <c r="M24" s="37"/>
    </row>
    <row r="25" spans="2:13" x14ac:dyDescent="0.25">
      <c r="B25" s="18">
        <v>2011</v>
      </c>
      <c r="C25" s="18">
        <v>222006</v>
      </c>
      <c r="D25" s="20">
        <v>823394</v>
      </c>
    </row>
    <row r="26" spans="2:13" x14ac:dyDescent="0.25">
      <c r="B26" s="18">
        <v>2012</v>
      </c>
      <c r="C26" s="18">
        <v>219148</v>
      </c>
      <c r="D26" s="20">
        <v>821047</v>
      </c>
    </row>
    <row r="27" spans="2:13" x14ac:dyDescent="0.25">
      <c r="B27" s="18">
        <v>2013</v>
      </c>
      <c r="C27" s="18">
        <v>229021</v>
      </c>
      <c r="D27" s="20">
        <v>811510</v>
      </c>
      <c r="H27" s="7"/>
      <c r="I27" s="7"/>
      <c r="J27" s="7"/>
      <c r="K27" s="7"/>
      <c r="L27" s="7"/>
      <c r="M27" s="7"/>
    </row>
    <row r="28" spans="2:13" x14ac:dyDescent="0.25">
      <c r="B28" s="18">
        <v>2014</v>
      </c>
      <c r="C28" s="18">
        <v>226223</v>
      </c>
      <c r="D28" s="20">
        <v>818565</v>
      </c>
    </row>
    <row r="29" spans="2:13" x14ac:dyDescent="0.25">
      <c r="B29" s="18">
        <v>2015</v>
      </c>
      <c r="C29" s="18">
        <v>219630</v>
      </c>
      <c r="D29" s="20">
        <v>798948</v>
      </c>
    </row>
    <row r="30" spans="2:13" x14ac:dyDescent="0.25">
      <c r="B30" s="18">
        <v>2016</v>
      </c>
      <c r="C30" s="18">
        <v>210149</v>
      </c>
      <c r="D30" s="20">
        <v>785000</v>
      </c>
    </row>
    <row r="31" spans="2:13" x14ac:dyDescent="0.25">
      <c r="E31" s="11"/>
    </row>
    <row r="32" spans="2:13" x14ac:dyDescent="0.25">
      <c r="B32" s="1" t="s">
        <v>85</v>
      </c>
      <c r="G32" s="8"/>
    </row>
    <row r="33" spans="2:10" x14ac:dyDescent="0.25">
      <c r="B33" s="1" t="s">
        <v>86</v>
      </c>
    </row>
    <row r="34" spans="2:10" x14ac:dyDescent="0.25">
      <c r="B34" s="1" t="s">
        <v>87</v>
      </c>
    </row>
    <row r="35" spans="2:10" ht="48.75" customHeight="1" x14ac:dyDescent="0.25">
      <c r="B35" s="37" t="s">
        <v>88</v>
      </c>
      <c r="C35" s="37"/>
      <c r="D35" s="37"/>
      <c r="E35" s="37"/>
      <c r="F35" s="37"/>
      <c r="G35" s="37"/>
      <c r="H35" s="37"/>
      <c r="I35" s="37"/>
      <c r="J35" s="37"/>
    </row>
    <row r="36" spans="2:10" x14ac:dyDescent="0.25">
      <c r="B36" s="36"/>
    </row>
  </sheetData>
  <mergeCells count="2">
    <mergeCell ref="G24:M24"/>
    <mergeCell ref="B35:J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showGridLines="0" zoomScaleNormal="100" workbookViewId="0"/>
  </sheetViews>
  <sheetFormatPr baseColWidth="10" defaultColWidth="7.28515625" defaultRowHeight="11.25" x14ac:dyDescent="0.25"/>
  <cols>
    <col min="1" max="1" width="3.7109375" style="1" customWidth="1"/>
    <col min="2" max="2" width="12" style="1" customWidth="1"/>
    <col min="3" max="3" width="20.28515625" style="1" customWidth="1"/>
    <col min="4" max="4" width="20.42578125" style="1" customWidth="1"/>
    <col min="5" max="16384" width="7.28515625" style="1"/>
  </cols>
  <sheetData>
    <row r="1" spans="2:4" x14ac:dyDescent="0.25">
      <c r="B1" s="6" t="s">
        <v>89</v>
      </c>
    </row>
    <row r="3" spans="2:4" x14ac:dyDescent="0.25">
      <c r="B3" s="39"/>
      <c r="C3" s="38">
        <v>2016</v>
      </c>
      <c r="D3" s="38"/>
    </row>
    <row r="4" spans="2:4" x14ac:dyDescent="0.25">
      <c r="B4" s="39"/>
      <c r="C4" s="17" t="s">
        <v>19</v>
      </c>
      <c r="D4" s="17" t="s">
        <v>20</v>
      </c>
    </row>
    <row r="5" spans="2:4" x14ac:dyDescent="0.25">
      <c r="B5" s="21" t="s">
        <v>21</v>
      </c>
      <c r="C5" s="18">
        <v>3796</v>
      </c>
      <c r="D5" s="18">
        <v>15142</v>
      </c>
    </row>
    <row r="6" spans="2:4" x14ac:dyDescent="0.25">
      <c r="B6" s="21" t="s">
        <v>22</v>
      </c>
      <c r="C6" s="18">
        <v>3665</v>
      </c>
      <c r="D6" s="18">
        <v>15500</v>
      </c>
    </row>
    <row r="7" spans="2:4" x14ac:dyDescent="0.25">
      <c r="B7" s="21" t="s">
        <v>23</v>
      </c>
      <c r="C7" s="18">
        <v>3894</v>
      </c>
      <c r="D7" s="18">
        <v>15409</v>
      </c>
    </row>
    <row r="8" spans="2:4" x14ac:dyDescent="0.25">
      <c r="B8" s="21" t="s">
        <v>24</v>
      </c>
      <c r="C8" s="18">
        <v>2949</v>
      </c>
      <c r="D8" s="18">
        <v>14304</v>
      </c>
    </row>
    <row r="9" spans="2:4" x14ac:dyDescent="0.25">
      <c r="B9" s="21" t="s">
        <v>25</v>
      </c>
      <c r="C9" s="18">
        <v>3416</v>
      </c>
      <c r="D9" s="18">
        <v>13918</v>
      </c>
    </row>
    <row r="10" spans="2:4" x14ac:dyDescent="0.25">
      <c r="B10" s="21" t="s">
        <v>26</v>
      </c>
      <c r="C10" s="18">
        <v>3595</v>
      </c>
      <c r="D10" s="18">
        <v>15479</v>
      </c>
    </row>
    <row r="11" spans="2:4" x14ac:dyDescent="0.25">
      <c r="B11" s="21" t="s">
        <v>27</v>
      </c>
      <c r="C11" s="18">
        <v>2915</v>
      </c>
      <c r="D11" s="18">
        <v>13152</v>
      </c>
    </row>
    <row r="12" spans="2:4" x14ac:dyDescent="0.25">
      <c r="B12" s="21" t="s">
        <v>28</v>
      </c>
      <c r="C12" s="18">
        <v>2998</v>
      </c>
      <c r="D12" s="18">
        <v>13451</v>
      </c>
    </row>
    <row r="13" spans="2:4" x14ac:dyDescent="0.25">
      <c r="B13" s="21" t="s">
        <v>29</v>
      </c>
      <c r="C13" s="18">
        <v>3458</v>
      </c>
      <c r="D13" s="18">
        <v>15354</v>
      </c>
    </row>
    <row r="14" spans="2:4" x14ac:dyDescent="0.25">
      <c r="B14" s="21" t="s">
        <v>30</v>
      </c>
      <c r="C14" s="18">
        <v>2946</v>
      </c>
      <c r="D14" s="18">
        <v>13537</v>
      </c>
    </row>
    <row r="15" spans="2:4" x14ac:dyDescent="0.25">
      <c r="B15" s="21" t="s">
        <v>31</v>
      </c>
      <c r="C15" s="18">
        <v>3058</v>
      </c>
      <c r="D15" s="18">
        <v>13197</v>
      </c>
    </row>
    <row r="16" spans="2:4" x14ac:dyDescent="0.25">
      <c r="B16" s="21" t="s">
        <v>32</v>
      </c>
      <c r="C16" s="18">
        <v>2418</v>
      </c>
      <c r="D16" s="18">
        <v>14336</v>
      </c>
    </row>
    <row r="18" spans="2:5" x14ac:dyDescent="0.25">
      <c r="B18" s="1" t="s">
        <v>90</v>
      </c>
    </row>
    <row r="19" spans="2:5" x14ac:dyDescent="0.25">
      <c r="B19" s="37" t="s">
        <v>91</v>
      </c>
      <c r="C19" s="37"/>
      <c r="D19" s="37"/>
      <c r="E19" s="37"/>
    </row>
    <row r="20" spans="2:5" ht="53.25" customHeight="1" x14ac:dyDescent="0.25">
      <c r="B20" s="37"/>
      <c r="C20" s="37"/>
      <c r="D20" s="37"/>
      <c r="E20" s="37"/>
    </row>
    <row r="36" spans="2:9" x14ac:dyDescent="0.25">
      <c r="B36" s="15"/>
    </row>
    <row r="37" spans="2:9" x14ac:dyDescent="0.25">
      <c r="B37" s="15"/>
    </row>
    <row r="38" spans="2:9" x14ac:dyDescent="0.25">
      <c r="B38" s="8" t="s">
        <v>71</v>
      </c>
      <c r="C38" s="8"/>
      <c r="D38" s="8"/>
      <c r="E38" s="8"/>
      <c r="F38" s="8"/>
      <c r="G38" s="8"/>
      <c r="H38" s="8"/>
      <c r="I38" s="8"/>
    </row>
    <row r="39" spans="2:9" ht="54" customHeight="1" x14ac:dyDescent="0.25">
      <c r="B39" s="37" t="s">
        <v>82</v>
      </c>
      <c r="C39" s="37"/>
      <c r="D39" s="37"/>
      <c r="E39" s="37"/>
      <c r="F39" s="37"/>
      <c r="G39" s="37"/>
      <c r="H39" s="37"/>
      <c r="I39" s="37"/>
    </row>
    <row r="40" spans="2:9" x14ac:dyDescent="0.25">
      <c r="B40" s="15"/>
    </row>
    <row r="41" spans="2:9" x14ac:dyDescent="0.25">
      <c r="B41" s="15"/>
    </row>
    <row r="42" spans="2:9" x14ac:dyDescent="0.25">
      <c r="B42" s="15"/>
    </row>
    <row r="43" spans="2:9" x14ac:dyDescent="0.25">
      <c r="B43" s="15"/>
    </row>
    <row r="44" spans="2:9" x14ac:dyDescent="0.25">
      <c r="B44" s="15"/>
    </row>
    <row r="45" spans="2:9" x14ac:dyDescent="0.25">
      <c r="B45" s="15"/>
    </row>
    <row r="46" spans="2:9" x14ac:dyDescent="0.25">
      <c r="B46" s="15"/>
    </row>
    <row r="47" spans="2:9" x14ac:dyDescent="0.25">
      <c r="B47" s="15"/>
    </row>
    <row r="49" spans="2:2" x14ac:dyDescent="0.25">
      <c r="B49" s="2"/>
    </row>
    <row r="51" spans="2:2" x14ac:dyDescent="0.25">
      <c r="B51" s="15"/>
    </row>
    <row r="52" spans="2:2" x14ac:dyDescent="0.25">
      <c r="B52" s="15"/>
    </row>
    <row r="53" spans="2:2" x14ac:dyDescent="0.25">
      <c r="B53" s="15"/>
    </row>
    <row r="54" spans="2:2" x14ac:dyDescent="0.25">
      <c r="B54" s="15"/>
    </row>
    <row r="55" spans="2:2" x14ac:dyDescent="0.25">
      <c r="B55" s="15"/>
    </row>
    <row r="56" spans="2:2" x14ac:dyDescent="0.25">
      <c r="B56" s="15"/>
    </row>
    <row r="57" spans="2:2" x14ac:dyDescent="0.25">
      <c r="B57" s="15"/>
    </row>
    <row r="58" spans="2:2" x14ac:dyDescent="0.25">
      <c r="B58" s="15"/>
    </row>
    <row r="59" spans="2:2" x14ac:dyDescent="0.25">
      <c r="B59" s="15"/>
    </row>
    <row r="60" spans="2:2" x14ac:dyDescent="0.25">
      <c r="B60" s="15"/>
    </row>
    <row r="61" spans="2:2" x14ac:dyDescent="0.25">
      <c r="B61" s="15"/>
    </row>
    <row r="62" spans="2:2" x14ac:dyDescent="0.25">
      <c r="B62" s="15"/>
    </row>
  </sheetData>
  <mergeCells count="4">
    <mergeCell ref="B39:I39"/>
    <mergeCell ref="C3:D3"/>
    <mergeCell ref="B3:B4"/>
    <mergeCell ref="B19:E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26"/>
  <sheetViews>
    <sheetView showGridLines="0" zoomScaleNormal="100" workbookViewId="0"/>
  </sheetViews>
  <sheetFormatPr baseColWidth="10" defaultColWidth="5.42578125" defaultRowHeight="11.25" x14ac:dyDescent="0.25"/>
  <cols>
    <col min="1" max="1" width="3.7109375" style="1" customWidth="1"/>
    <col min="2" max="2" width="19" style="1" customWidth="1"/>
    <col min="3" max="16384" width="5.42578125" style="1"/>
  </cols>
  <sheetData>
    <row r="1" spans="2:54" x14ac:dyDescent="0.25">
      <c r="B1" s="6" t="s">
        <v>92</v>
      </c>
    </row>
    <row r="3" spans="2:54" x14ac:dyDescent="0.25">
      <c r="B3" s="22" t="s">
        <v>37</v>
      </c>
      <c r="C3" s="23">
        <v>1990</v>
      </c>
      <c r="D3" s="23">
        <v>1991</v>
      </c>
      <c r="E3" s="23">
        <v>1992</v>
      </c>
      <c r="F3" s="23">
        <v>1993</v>
      </c>
      <c r="G3" s="23">
        <v>1994</v>
      </c>
      <c r="H3" s="23">
        <v>1995</v>
      </c>
      <c r="I3" s="23">
        <v>1996</v>
      </c>
      <c r="J3" s="23">
        <v>1997</v>
      </c>
      <c r="K3" s="23">
        <v>1998</v>
      </c>
      <c r="L3" s="23">
        <v>1999</v>
      </c>
      <c r="M3" s="23">
        <v>2000</v>
      </c>
      <c r="N3" s="23">
        <v>2001</v>
      </c>
      <c r="O3" s="23">
        <v>2002</v>
      </c>
      <c r="P3" s="17">
        <v>2003</v>
      </c>
      <c r="Q3" s="17">
        <v>2004</v>
      </c>
      <c r="R3" s="17">
        <v>2005</v>
      </c>
      <c r="S3" s="17">
        <v>2006</v>
      </c>
      <c r="T3" s="17">
        <v>2007</v>
      </c>
      <c r="U3" s="17">
        <v>2008</v>
      </c>
      <c r="V3" s="17">
        <v>2009</v>
      </c>
      <c r="W3" s="17">
        <v>2010</v>
      </c>
      <c r="X3" s="17">
        <v>2011</v>
      </c>
      <c r="Y3" s="17">
        <v>2012</v>
      </c>
      <c r="Z3" s="17">
        <v>2013</v>
      </c>
      <c r="AA3" s="17">
        <v>2014</v>
      </c>
      <c r="AB3" s="17">
        <v>2015</v>
      </c>
      <c r="AC3" s="17">
        <v>2016</v>
      </c>
    </row>
    <row r="4" spans="2:54" x14ac:dyDescent="0.25">
      <c r="B4" s="24" t="s">
        <v>38</v>
      </c>
      <c r="C4" s="25">
        <v>13.981617158890973</v>
      </c>
      <c r="D4" s="25">
        <v>14.042570175542863</v>
      </c>
      <c r="E4" s="25">
        <v>13.415833073337442</v>
      </c>
      <c r="F4" s="25">
        <v>13.250036758402171</v>
      </c>
      <c r="G4" s="25">
        <v>13.059490819641118</v>
      </c>
      <c r="H4" s="25">
        <v>12.33549034583497</v>
      </c>
      <c r="I4" s="25">
        <v>12.793719006953491</v>
      </c>
      <c r="J4" s="25">
        <v>12.928639179167412</v>
      </c>
      <c r="K4" s="25">
        <v>13.458670117734517</v>
      </c>
      <c r="L4" s="25">
        <v>13.584745948656652</v>
      </c>
      <c r="M4" s="25">
        <v>13.28215762386683</v>
      </c>
      <c r="N4" s="25">
        <v>14.054889983190163</v>
      </c>
      <c r="O4" s="25">
        <v>14.390252108028168</v>
      </c>
      <c r="P4" s="25">
        <v>14.057102754430614</v>
      </c>
      <c r="Q4" s="25">
        <v>14.544471400385902</v>
      </c>
      <c r="R4" s="25">
        <v>14.22717231235081</v>
      </c>
      <c r="S4" s="25">
        <v>14.816601401998771</v>
      </c>
      <c r="T4" s="25">
        <v>14.709117902880282</v>
      </c>
      <c r="U4" s="25">
        <v>14.456397261033761</v>
      </c>
      <c r="V4" s="25">
        <v>14.558030184468844</v>
      </c>
      <c r="W4" s="25">
        <v>14.845127301911134</v>
      </c>
      <c r="X4" s="25">
        <v>14.595179178054664</v>
      </c>
      <c r="Y4" s="25">
        <v>14.598311714702156</v>
      </c>
      <c r="Z4" s="25">
        <v>15.218344124321058</v>
      </c>
      <c r="AA4" s="18">
        <v>15.503702458187663</v>
      </c>
      <c r="AB4" s="18">
        <v>15.097147463796272</v>
      </c>
      <c r="AC4" s="18">
        <v>14.479697823348756</v>
      </c>
    </row>
    <row r="5" spans="2:54" x14ac:dyDescent="0.25">
      <c r="B5" s="24" t="s">
        <v>18</v>
      </c>
      <c r="C5" s="25">
        <v>13.957318264036662</v>
      </c>
      <c r="D5" s="25">
        <v>14.016122027696667</v>
      </c>
      <c r="E5" s="25">
        <v>13.39421444665432</v>
      </c>
      <c r="F5" s="25">
        <v>13.22541596613272</v>
      </c>
      <c r="G5" s="25">
        <v>13.03517655617431</v>
      </c>
      <c r="H5" s="25">
        <v>12.313838800502012</v>
      </c>
      <c r="I5" s="25">
        <v>12.768934031994643</v>
      </c>
      <c r="J5" s="25">
        <v>12.906774515983356</v>
      </c>
      <c r="K5" s="25">
        <v>13.418039082800343</v>
      </c>
      <c r="L5" s="25">
        <v>13.544008660940884</v>
      </c>
      <c r="M5" s="25">
        <v>13.233699678513281</v>
      </c>
      <c r="N5" s="25">
        <v>14.003134619425566</v>
      </c>
      <c r="O5" s="25">
        <v>14.341564313403021</v>
      </c>
      <c r="P5" s="25">
        <v>14.005281554126659</v>
      </c>
      <c r="Q5" s="25">
        <v>14.492720281625736</v>
      </c>
      <c r="R5" s="25">
        <v>14.163846408903652</v>
      </c>
      <c r="S5" s="25">
        <v>14.745804480726516</v>
      </c>
      <c r="T5" s="25">
        <v>14.633758770389772</v>
      </c>
      <c r="U5" s="25">
        <v>14.388147578461357</v>
      </c>
      <c r="V5" s="25">
        <v>14.48587484718297</v>
      </c>
      <c r="W5" s="25">
        <v>14.727109456075505</v>
      </c>
      <c r="X5" s="25">
        <v>14.475321727009964</v>
      </c>
      <c r="Y5" s="25">
        <v>14.470487205010155</v>
      </c>
      <c r="Z5" s="25">
        <v>15.07460200650987</v>
      </c>
      <c r="AA5" s="18">
        <v>15.344087858863299</v>
      </c>
      <c r="AB5" s="18">
        <v>14.95179940350417</v>
      </c>
      <c r="AC5" s="18">
        <v>14.349633677796486</v>
      </c>
    </row>
    <row r="6" spans="2:54" x14ac:dyDescent="0.25">
      <c r="B6" s="16" t="s">
        <v>84</v>
      </c>
      <c r="C6" s="18">
        <v>0.4632456622357129</v>
      </c>
      <c r="D6" s="18">
        <v>0.46798639202476766</v>
      </c>
      <c r="E6" s="18">
        <v>0.45083914324731084</v>
      </c>
      <c r="F6" s="18">
        <v>0.44922734874715364</v>
      </c>
      <c r="G6" s="18">
        <v>0.44704206774008404</v>
      </c>
      <c r="H6" s="18">
        <v>0.42753595816145751</v>
      </c>
      <c r="I6" s="18">
        <v>0.44906406041896352</v>
      </c>
      <c r="J6" s="18">
        <v>0.4564110244642684</v>
      </c>
      <c r="K6" s="18">
        <v>0.47598308347910517</v>
      </c>
      <c r="L6" s="18">
        <v>0.48129803225687451</v>
      </c>
      <c r="M6" s="18">
        <v>0.47118575527268308</v>
      </c>
      <c r="N6" s="18">
        <v>0.49682901930133894</v>
      </c>
      <c r="O6" s="18">
        <v>0.50889048867356845</v>
      </c>
      <c r="P6" s="18">
        <v>0.50135439996520603</v>
      </c>
      <c r="Q6" s="18">
        <v>0.52000861580387925</v>
      </c>
      <c r="R6" s="18">
        <v>0.50905961720686232</v>
      </c>
      <c r="S6" s="18">
        <v>0.52982324097137568</v>
      </c>
      <c r="T6" s="18">
        <v>0.5264612347882387</v>
      </c>
      <c r="U6" s="18">
        <v>0.51737459960382115</v>
      </c>
      <c r="V6" s="26">
        <v>0.5216943330555901</v>
      </c>
      <c r="W6" s="26">
        <v>0.53063006314338845</v>
      </c>
      <c r="X6" s="26">
        <v>0.52188629429916411</v>
      </c>
      <c r="Y6" s="26">
        <v>0.5243962815382931</v>
      </c>
      <c r="Z6" s="26">
        <v>0.54416786639512593</v>
      </c>
      <c r="AA6" s="18">
        <v>0.55571126420332084</v>
      </c>
      <c r="AB6" s="18">
        <v>0.54117406986792305</v>
      </c>
      <c r="AC6" s="18">
        <v>0.51950157433398392</v>
      </c>
    </row>
    <row r="7" spans="2:54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2:54" x14ac:dyDescent="0.25">
      <c r="B8" s="3" t="s">
        <v>83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2:54" x14ac:dyDescent="0.25">
      <c r="B9" s="3" t="s">
        <v>90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</row>
    <row r="10" spans="2:54" ht="36" customHeight="1" x14ac:dyDescent="0.25">
      <c r="B10" s="37" t="s">
        <v>93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2:54" x14ac:dyDescent="0.25">
      <c r="B11" s="7"/>
    </row>
    <row r="26" spans="3:20" ht="39" customHeight="1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</row>
  </sheetData>
  <mergeCells count="3">
    <mergeCell ref="C26:T26"/>
    <mergeCell ref="AK9:BB9"/>
    <mergeCell ref="B10:A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4"/>
  <sheetViews>
    <sheetView showGridLines="0" zoomScaleNormal="100" workbookViewId="0"/>
  </sheetViews>
  <sheetFormatPr baseColWidth="10" defaultColWidth="4.7109375" defaultRowHeight="11.25" x14ac:dyDescent="0.25"/>
  <cols>
    <col min="1" max="1" width="3.7109375" style="1" customWidth="1"/>
    <col min="2" max="2" width="13.7109375" style="1" customWidth="1"/>
    <col min="3" max="29" width="6.140625" style="1" customWidth="1"/>
    <col min="30" max="30" width="5.42578125" style="1" bestFit="1" customWidth="1"/>
    <col min="31" max="35" width="4.7109375" style="1"/>
    <col min="36" max="36" width="9" style="1" customWidth="1"/>
    <col min="37" max="38" width="8.42578125" style="1" bestFit="1" customWidth="1"/>
    <col min="39" max="16384" width="4.7109375" style="1"/>
  </cols>
  <sheetData>
    <row r="1" spans="2:38" x14ac:dyDescent="0.25">
      <c r="B1" s="6" t="s">
        <v>94</v>
      </c>
    </row>
    <row r="3" spans="2:38" ht="18.75" customHeight="1" x14ac:dyDescent="0.25">
      <c r="B3" s="16"/>
      <c r="C3" s="17">
        <v>1990</v>
      </c>
      <c r="D3" s="17">
        <v>1991</v>
      </c>
      <c r="E3" s="17">
        <v>1992</v>
      </c>
      <c r="F3" s="17">
        <v>1993</v>
      </c>
      <c r="G3" s="17">
        <v>1994</v>
      </c>
      <c r="H3" s="17">
        <v>1995</v>
      </c>
      <c r="I3" s="17">
        <v>1996</v>
      </c>
      <c r="J3" s="17">
        <v>1997</v>
      </c>
      <c r="K3" s="17">
        <v>1998</v>
      </c>
      <c r="L3" s="17">
        <v>1999</v>
      </c>
      <c r="M3" s="17">
        <v>2000</v>
      </c>
      <c r="N3" s="17">
        <v>2001</v>
      </c>
      <c r="O3" s="17">
        <v>2002</v>
      </c>
      <c r="P3" s="17">
        <v>2003</v>
      </c>
      <c r="Q3" s="17">
        <v>2004</v>
      </c>
      <c r="R3" s="17">
        <v>2005</v>
      </c>
      <c r="S3" s="17">
        <v>2006</v>
      </c>
      <c r="T3" s="17">
        <v>2007</v>
      </c>
      <c r="U3" s="17">
        <v>2008</v>
      </c>
      <c r="V3" s="17">
        <v>2009</v>
      </c>
      <c r="W3" s="17">
        <v>2010</v>
      </c>
      <c r="X3" s="17">
        <v>2011</v>
      </c>
      <c r="Y3" s="17">
        <v>2012</v>
      </c>
      <c r="Z3" s="17">
        <v>2013</v>
      </c>
      <c r="AA3" s="17">
        <v>2014</v>
      </c>
      <c r="AB3" s="17">
        <v>2015</v>
      </c>
      <c r="AC3" s="17">
        <v>2016</v>
      </c>
    </row>
    <row r="4" spans="2:38" x14ac:dyDescent="0.25">
      <c r="B4" s="18" t="s">
        <v>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25"/>
      <c r="AB4" s="25"/>
      <c r="AC4" s="18"/>
      <c r="AE4" s="13"/>
    </row>
    <row r="5" spans="2:38" x14ac:dyDescent="0.25">
      <c r="B5" s="18" t="s">
        <v>7</v>
      </c>
      <c r="C5" s="25">
        <v>6.9531953220484262</v>
      </c>
      <c r="D5" s="25">
        <v>7.3913160882167608</v>
      </c>
      <c r="E5" s="25">
        <v>7.3032758575440599</v>
      </c>
      <c r="F5" s="25">
        <v>7.4223306319438684</v>
      </c>
      <c r="G5" s="25">
        <v>7.6545075059755971</v>
      </c>
      <c r="H5" s="25">
        <v>7.6125160689326448</v>
      </c>
      <c r="I5" s="25">
        <v>8.2970736569472319</v>
      </c>
      <c r="J5" s="25">
        <v>8.3093438928461172</v>
      </c>
      <c r="K5" s="25">
        <v>8.6006393816026492</v>
      </c>
      <c r="L5" s="25">
        <v>8.8560250232069322</v>
      </c>
      <c r="M5" s="25">
        <v>8.4017843769916407</v>
      </c>
      <c r="N5" s="25">
        <v>8.9720422949877321</v>
      </c>
      <c r="O5" s="25">
        <v>9.2521647260562379</v>
      </c>
      <c r="P5" s="25">
        <v>9.3233521303236806</v>
      </c>
      <c r="Q5" s="25">
        <v>10.283408474593294</v>
      </c>
      <c r="R5" s="25">
        <v>10.880025464382605</v>
      </c>
      <c r="S5" s="25">
        <v>11.487623247158616</v>
      </c>
      <c r="T5" s="25">
        <v>11.373493541458743</v>
      </c>
      <c r="U5" s="25">
        <v>10.953572140363901</v>
      </c>
      <c r="V5" s="25">
        <v>10.814588145192845</v>
      </c>
      <c r="W5" s="25">
        <v>10.901805620899662</v>
      </c>
      <c r="X5" s="25">
        <v>10.414447076279258</v>
      </c>
      <c r="Y5" s="25">
        <v>10.02894604371415</v>
      </c>
      <c r="Z5" s="25">
        <v>9.4599419748717732</v>
      </c>
      <c r="AA5" s="25">
        <v>8.6502150458229679</v>
      </c>
      <c r="AB5" s="25">
        <v>7.6560108287264859</v>
      </c>
      <c r="AC5" s="25">
        <v>6.6735601621612748</v>
      </c>
      <c r="AE5" s="2"/>
      <c r="AJ5" s="9"/>
      <c r="AK5" s="9"/>
      <c r="AL5" s="9"/>
    </row>
    <row r="6" spans="2:38" x14ac:dyDescent="0.25">
      <c r="B6" s="18" t="s">
        <v>8</v>
      </c>
      <c r="C6" s="25">
        <v>16.771535993989811</v>
      </c>
      <c r="D6" s="25">
        <v>17.62226331297359</v>
      </c>
      <c r="E6" s="25">
        <v>17.14319255906091</v>
      </c>
      <c r="F6" s="25">
        <v>17.55689848268549</v>
      </c>
      <c r="G6" s="25">
        <v>18.145292929354817</v>
      </c>
      <c r="H6" s="25">
        <v>18.777570054030377</v>
      </c>
      <c r="I6" s="25">
        <v>20.570487603477954</v>
      </c>
      <c r="J6" s="25">
        <v>20.75479746600022</v>
      </c>
      <c r="K6" s="25">
        <v>21.151487632064391</v>
      </c>
      <c r="L6" s="25">
        <v>22.744608932261283</v>
      </c>
      <c r="M6" s="25">
        <v>21.539238388503271</v>
      </c>
      <c r="N6" s="25">
        <v>22.329363276818313</v>
      </c>
      <c r="O6" s="25">
        <v>22.364304885616026</v>
      </c>
      <c r="P6" s="25">
        <v>22.462940033194663</v>
      </c>
      <c r="Q6" s="25">
        <v>23.104389917863763</v>
      </c>
      <c r="R6" s="25">
        <v>23.17723614653908</v>
      </c>
      <c r="S6" s="25">
        <v>23.745423037289882</v>
      </c>
      <c r="T6" s="25">
        <v>23.563395856492694</v>
      </c>
      <c r="U6" s="25">
        <v>23.155771542629122</v>
      </c>
      <c r="V6" s="25">
        <v>22.824373588282448</v>
      </c>
      <c r="W6" s="25">
        <v>22.926464257904787</v>
      </c>
      <c r="X6" s="25">
        <v>22.050550590300499</v>
      </c>
      <c r="Y6" s="25">
        <v>21.960922955438221</v>
      </c>
      <c r="Z6" s="25">
        <v>21.800700561605197</v>
      </c>
      <c r="AA6" s="25">
        <v>21.18113563746806</v>
      </c>
      <c r="AB6" s="25">
        <v>19.587782597138208</v>
      </c>
      <c r="AC6" s="25">
        <v>17.768407783981999</v>
      </c>
      <c r="AE6" s="2"/>
      <c r="AJ6" s="9"/>
      <c r="AK6" s="9"/>
      <c r="AL6" s="9"/>
    </row>
    <row r="7" spans="2:38" x14ac:dyDescent="0.25">
      <c r="B7" s="18" t="s">
        <v>9</v>
      </c>
      <c r="C7" s="25">
        <v>22.234119604408153</v>
      </c>
      <c r="D7" s="25">
        <v>22.696760541227103</v>
      </c>
      <c r="E7" s="25">
        <v>22.113478708525658</v>
      </c>
      <c r="F7" s="25">
        <v>22.165126432728655</v>
      </c>
      <c r="G7" s="25">
        <v>22.153350144400186</v>
      </c>
      <c r="H7" s="25">
        <v>21.718716195219972</v>
      </c>
      <c r="I7" s="25">
        <v>22.82144188380202</v>
      </c>
      <c r="J7" s="25">
        <v>23.462674847293666</v>
      </c>
      <c r="K7" s="25">
        <v>24.916012921612662</v>
      </c>
      <c r="L7" s="25">
        <v>25.245008694822484</v>
      </c>
      <c r="M7" s="25">
        <v>25.286008815801186</v>
      </c>
      <c r="N7" s="25">
        <v>27.191868728543831</v>
      </c>
      <c r="O7" s="25">
        <v>28.134307526244847</v>
      </c>
      <c r="P7" s="25">
        <v>27.37678905426219</v>
      </c>
      <c r="Q7" s="25">
        <v>27.585044300661149</v>
      </c>
      <c r="R7" s="25">
        <v>27.485574769759172</v>
      </c>
      <c r="S7" s="25">
        <v>27.99172542150642</v>
      </c>
      <c r="T7" s="25">
        <v>27.977188139506197</v>
      </c>
      <c r="U7" s="25">
        <v>27.487082165038558</v>
      </c>
      <c r="V7" s="25">
        <v>27.637862767178888</v>
      </c>
      <c r="W7" s="25">
        <v>27.881423906885882</v>
      </c>
      <c r="X7" s="25">
        <v>27.598406810058801</v>
      </c>
      <c r="Y7" s="25">
        <v>27.869240797172758</v>
      </c>
      <c r="Z7" s="25">
        <v>28.820774582141624</v>
      </c>
      <c r="AA7" s="25">
        <v>28.292786704061061</v>
      </c>
      <c r="AB7" s="25">
        <v>27.186534298644641</v>
      </c>
      <c r="AC7" s="25">
        <v>26.004802510999756</v>
      </c>
      <c r="AE7" s="2"/>
      <c r="AJ7" s="9"/>
      <c r="AK7" s="9"/>
      <c r="AL7" s="9"/>
    </row>
    <row r="8" spans="2:38" x14ac:dyDescent="0.25">
      <c r="B8" s="18" t="s">
        <v>10</v>
      </c>
      <c r="C8" s="25">
        <v>22.08464897199897</v>
      </c>
      <c r="D8" s="25">
        <v>22.103072240001879</v>
      </c>
      <c r="E8" s="25">
        <v>21.312918165630972</v>
      </c>
      <c r="F8" s="25">
        <v>21.079860851001769</v>
      </c>
      <c r="G8" s="25">
        <v>20.805465283971493</v>
      </c>
      <c r="H8" s="25">
        <v>19.709782354062927</v>
      </c>
      <c r="I8" s="25">
        <v>20.639272646676663</v>
      </c>
      <c r="J8" s="25">
        <v>20.746406081370083</v>
      </c>
      <c r="K8" s="25">
        <v>21.620674991266487</v>
      </c>
      <c r="L8" s="25">
        <v>21.557921159680198</v>
      </c>
      <c r="M8" s="25">
        <v>21.318565231305758</v>
      </c>
      <c r="N8" s="25">
        <v>22.277753647381395</v>
      </c>
      <c r="O8" s="25">
        <v>23.033440037174376</v>
      </c>
      <c r="P8" s="25">
        <v>22.819243486918889</v>
      </c>
      <c r="Q8" s="25">
        <v>23.730659369668142</v>
      </c>
      <c r="R8" s="25">
        <v>23.503355019579761</v>
      </c>
      <c r="S8" s="25">
        <v>24.63422273417736</v>
      </c>
      <c r="T8" s="25">
        <v>24.655265620008407</v>
      </c>
      <c r="U8" s="25">
        <v>24.075003895415637</v>
      </c>
      <c r="V8" s="25">
        <v>24.023923146559586</v>
      </c>
      <c r="W8" s="25">
        <v>24.595773837103206</v>
      </c>
      <c r="X8" s="25">
        <v>24.346553458786328</v>
      </c>
      <c r="Y8" s="25">
        <v>24.275578035039253</v>
      </c>
      <c r="Z8" s="25">
        <v>26.314106423077209</v>
      </c>
      <c r="AA8" s="25">
        <v>26.015551376004517</v>
      </c>
      <c r="AB8" s="25">
        <v>25.807822409937593</v>
      </c>
      <c r="AC8" s="25">
        <v>24.913725328132539</v>
      </c>
      <c r="AE8" s="2"/>
      <c r="AJ8" s="9"/>
      <c r="AK8" s="9"/>
      <c r="AL8" s="9"/>
    </row>
    <row r="9" spans="2:38" x14ac:dyDescent="0.25">
      <c r="B9" s="18" t="s">
        <v>11</v>
      </c>
      <c r="C9" s="25">
        <v>18.97834126089225</v>
      </c>
      <c r="D9" s="25">
        <v>19.151958977228318</v>
      </c>
      <c r="E9" s="25">
        <v>18.335908620931832</v>
      </c>
      <c r="F9" s="25">
        <v>18.174453065760623</v>
      </c>
      <c r="G9" s="25">
        <v>18.140905421629299</v>
      </c>
      <c r="H9" s="25">
        <v>17.018986217280442</v>
      </c>
      <c r="I9" s="25">
        <v>17.803711569617683</v>
      </c>
      <c r="J9" s="25">
        <v>17.888301054660179</v>
      </c>
      <c r="K9" s="25">
        <v>17.955151377571671</v>
      </c>
      <c r="L9" s="25">
        <v>18.345405664444911</v>
      </c>
      <c r="M9" s="25">
        <v>17.682253512823866</v>
      </c>
      <c r="N9" s="25">
        <v>18.82522645257842</v>
      </c>
      <c r="O9" s="25">
        <v>19.169915450578955</v>
      </c>
      <c r="P9" s="25">
        <v>18.632172349423357</v>
      </c>
      <c r="Q9" s="25">
        <v>18.97818088836922</v>
      </c>
      <c r="R9" s="25">
        <v>18.406399158961307</v>
      </c>
      <c r="S9" s="25">
        <v>19.102450830984861</v>
      </c>
      <c r="T9" s="25">
        <v>19.000065412971693</v>
      </c>
      <c r="U9" s="25">
        <v>18.85641515443649</v>
      </c>
      <c r="V9" s="25">
        <v>19.219392204756186</v>
      </c>
      <c r="W9" s="25">
        <v>19.959594871951776</v>
      </c>
      <c r="X9" s="25">
        <v>19.975902665080078</v>
      </c>
      <c r="Y9" s="25">
        <v>19.768876360214527</v>
      </c>
      <c r="Z9" s="25">
        <v>20.994623368758951</v>
      </c>
      <c r="AA9" s="25">
        <v>21.028973019753124</v>
      </c>
      <c r="AB9" s="25">
        <v>20.613639751023797</v>
      </c>
      <c r="AC9" s="25">
        <v>20.202313818964015</v>
      </c>
      <c r="AE9" s="2"/>
      <c r="AJ9" s="9"/>
      <c r="AK9" s="9"/>
      <c r="AL9" s="9"/>
    </row>
    <row r="10" spans="2:38" x14ac:dyDescent="0.25">
      <c r="B10" s="18" t="s">
        <v>12</v>
      </c>
      <c r="C10" s="25">
        <v>13.324876638553576</v>
      </c>
      <c r="D10" s="25">
        <v>13.590060110993088</v>
      </c>
      <c r="E10" s="25">
        <v>12.938220542368587</v>
      </c>
      <c r="F10" s="25">
        <v>13.069277694448582</v>
      </c>
      <c r="G10" s="25">
        <v>12.992925382850043</v>
      </c>
      <c r="H10" s="25">
        <v>12.356129437998131</v>
      </c>
      <c r="I10" s="25">
        <v>12.976246140259335</v>
      </c>
      <c r="J10" s="25">
        <v>13.311372043052602</v>
      </c>
      <c r="K10" s="25">
        <v>13.666969156618153</v>
      </c>
      <c r="L10" s="25">
        <v>13.752895942617618</v>
      </c>
      <c r="M10" s="25">
        <v>13.37418156505939</v>
      </c>
      <c r="N10" s="25">
        <v>13.782401481631736</v>
      </c>
      <c r="O10" s="25">
        <v>13.763254009852062</v>
      </c>
      <c r="P10" s="25">
        <v>13.407619792820412</v>
      </c>
      <c r="Q10" s="25">
        <v>13.756018979895329</v>
      </c>
      <c r="R10" s="25">
        <v>13.398245914017517</v>
      </c>
      <c r="S10" s="25">
        <v>14.280010446982377</v>
      </c>
      <c r="T10" s="25">
        <v>14.002878507249264</v>
      </c>
      <c r="U10" s="25">
        <v>13.738541679100203</v>
      </c>
      <c r="V10" s="25">
        <v>13.910262401559205</v>
      </c>
      <c r="W10" s="25">
        <v>13.966893906533706</v>
      </c>
      <c r="X10" s="25">
        <v>13.773937387259902</v>
      </c>
      <c r="Y10" s="25">
        <v>13.474755273967777</v>
      </c>
      <c r="Z10" s="25">
        <v>14.610850798675688</v>
      </c>
      <c r="AA10" s="25">
        <v>15.090432958522413</v>
      </c>
      <c r="AB10" s="25">
        <v>15.235113755906388</v>
      </c>
      <c r="AC10" s="25">
        <v>14.942666927877539</v>
      </c>
      <c r="AE10" s="2"/>
      <c r="AJ10" s="9"/>
      <c r="AK10" s="9"/>
      <c r="AL10" s="9"/>
    </row>
    <row r="11" spans="2:38" x14ac:dyDescent="0.25">
      <c r="B11" s="18" t="s">
        <v>13</v>
      </c>
      <c r="C11" s="25">
        <v>5.7862178855747466</v>
      </c>
      <c r="D11" s="25">
        <v>5.4834041856765454</v>
      </c>
      <c r="E11" s="25">
        <v>5.3438939868062514</v>
      </c>
      <c r="F11" s="25">
        <v>5.3235818022595156</v>
      </c>
      <c r="G11" s="25">
        <v>5.2331339310462406</v>
      </c>
      <c r="H11" s="25">
        <v>5.095736627473074</v>
      </c>
      <c r="I11" s="25">
        <v>5.2210701535428692</v>
      </c>
      <c r="J11" s="25">
        <v>5.3286369982299968</v>
      </c>
      <c r="K11" s="25">
        <v>5.5975242281281989</v>
      </c>
      <c r="L11" s="25">
        <v>5.9415814677245509</v>
      </c>
      <c r="M11" s="25">
        <v>5.476340381312208</v>
      </c>
      <c r="N11" s="25">
        <v>5.614619049175591</v>
      </c>
      <c r="O11" s="25">
        <v>5.8110668916065986</v>
      </c>
      <c r="P11" s="25">
        <v>5.7610923660523294</v>
      </c>
      <c r="Q11" s="25">
        <v>5.8109018171036633</v>
      </c>
      <c r="R11" s="25">
        <v>5.7042029289775034</v>
      </c>
      <c r="S11" s="25">
        <v>6.1098143567562708</v>
      </c>
      <c r="T11" s="25">
        <v>5.9478536502176071</v>
      </c>
      <c r="U11" s="25">
        <v>5.8607309528392735</v>
      </c>
      <c r="V11" s="25">
        <v>5.9368685240133399</v>
      </c>
      <c r="W11" s="25">
        <v>6.1773231016451975</v>
      </c>
      <c r="X11" s="25">
        <v>6.1340687577655029</v>
      </c>
      <c r="Y11" s="25">
        <v>6.0204301975199952</v>
      </c>
      <c r="Z11" s="25">
        <v>6.3744545100254193</v>
      </c>
      <c r="AA11" s="25">
        <v>6.3284652055507813</v>
      </c>
      <c r="AB11" s="25">
        <v>6.2309167003478869</v>
      </c>
      <c r="AC11" s="25">
        <v>6.0001022542618907</v>
      </c>
      <c r="AE11" s="2"/>
      <c r="AJ11" s="9"/>
      <c r="AK11" s="9"/>
      <c r="AL11" s="9"/>
    </row>
    <row r="12" spans="2:38" x14ac:dyDescent="0.25">
      <c r="B12" s="18" t="s">
        <v>14</v>
      </c>
      <c r="C12" s="25">
        <v>0.65790913371396442</v>
      </c>
      <c r="D12" s="25">
        <v>0.76749163356436934</v>
      </c>
      <c r="E12" s="25">
        <v>0.66820275431734777</v>
      </c>
      <c r="F12" s="25">
        <v>0.66295759778708951</v>
      </c>
      <c r="G12" s="25">
        <v>0.60533904052629439</v>
      </c>
      <c r="H12" s="25">
        <v>0.54264016265905879</v>
      </c>
      <c r="I12" s="25">
        <v>0.52830508109636232</v>
      </c>
      <c r="J12" s="25">
        <v>0.54155001642898326</v>
      </c>
      <c r="K12" s="25">
        <v>1.0142285368998281</v>
      </c>
      <c r="L12" s="25">
        <v>0.54409497922785988</v>
      </c>
      <c r="M12" s="25">
        <v>0.6142731677511053</v>
      </c>
      <c r="N12" s="25">
        <v>0.59078694419325928</v>
      </c>
      <c r="O12" s="25">
        <v>0.57081596575359628</v>
      </c>
      <c r="P12" s="25">
        <v>0.75133673861984318</v>
      </c>
      <c r="Q12" s="25">
        <v>0.63850924689065325</v>
      </c>
      <c r="R12" s="25">
        <v>0.54030054226469304</v>
      </c>
      <c r="S12" s="25">
        <v>0.60686910630701696</v>
      </c>
      <c r="T12" s="25">
        <v>0.61513551742233075</v>
      </c>
      <c r="U12" s="25">
        <v>0.59969610376202009</v>
      </c>
      <c r="V12" s="25">
        <v>0.66073498449159052</v>
      </c>
      <c r="W12" s="25">
        <v>0.61877600640378094</v>
      </c>
      <c r="X12" s="25">
        <v>0.62627969393876937</v>
      </c>
      <c r="Y12" s="25">
        <v>0.58815639232602512</v>
      </c>
      <c r="Z12" s="25">
        <v>0.62242774555391522</v>
      </c>
      <c r="AA12" s="25">
        <v>0.67333145764501234</v>
      </c>
      <c r="AB12" s="25">
        <v>0.6731958767410825</v>
      </c>
      <c r="AC12" s="25">
        <v>0.63700275288724129</v>
      </c>
      <c r="AE12" s="2"/>
      <c r="AJ12" s="9"/>
      <c r="AK12" s="9"/>
      <c r="AL12" s="9"/>
    </row>
    <row r="13" spans="2:38" x14ac:dyDescent="0.25">
      <c r="B13" s="18" t="s">
        <v>15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18"/>
      <c r="AB13" s="18"/>
      <c r="AC13" s="18"/>
      <c r="AJ13" s="9"/>
      <c r="AK13" s="9"/>
      <c r="AL13" s="9"/>
    </row>
    <row r="14" spans="2:38" x14ac:dyDescent="0.25">
      <c r="B14" s="18" t="s">
        <v>16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18"/>
      <c r="AB14" s="18"/>
      <c r="AC14" s="18"/>
      <c r="AJ14" s="9"/>
      <c r="AK14" s="9"/>
      <c r="AL14" s="9"/>
    </row>
    <row r="15" spans="2:38" x14ac:dyDescent="0.25">
      <c r="B15" s="18" t="s">
        <v>17</v>
      </c>
      <c r="C15" s="25">
        <v>14.359700497391822</v>
      </c>
      <c r="D15" s="25">
        <v>14.478163259439185</v>
      </c>
      <c r="E15" s="25">
        <v>13.86355932910001</v>
      </c>
      <c r="F15" s="25">
        <v>13.742014355819077</v>
      </c>
      <c r="G15" s="25">
        <v>13.589917680807892</v>
      </c>
      <c r="H15" s="25">
        <v>12.949415657977649</v>
      </c>
      <c r="I15" s="25">
        <v>13.462324206969175</v>
      </c>
      <c r="J15" s="25">
        <v>13.58253915515844</v>
      </c>
      <c r="K15" s="25">
        <v>14.076562495102465</v>
      </c>
      <c r="L15" s="25">
        <v>14.111140760194308</v>
      </c>
      <c r="M15" s="25">
        <v>13.750816689188124</v>
      </c>
      <c r="N15" s="25">
        <v>14.468355978018346</v>
      </c>
      <c r="O15" s="25">
        <v>14.752226676573434</v>
      </c>
      <c r="P15" s="25">
        <v>14.499091478873032</v>
      </c>
      <c r="Q15" s="25">
        <v>14.821362341029724</v>
      </c>
      <c r="R15" s="25">
        <v>14.655191702279643</v>
      </c>
      <c r="S15" s="25">
        <v>15.260900688631727</v>
      </c>
      <c r="T15" s="25">
        <v>15.152434242048265</v>
      </c>
      <c r="U15" s="25">
        <v>14.869736683391791</v>
      </c>
      <c r="V15" s="25">
        <v>14.929228226056411</v>
      </c>
      <c r="W15" s="25">
        <v>15.231043828915185</v>
      </c>
      <c r="X15" s="25">
        <v>15.031036994299019</v>
      </c>
      <c r="Y15" s="25">
        <v>14.898274389945453</v>
      </c>
      <c r="Z15" s="25">
        <v>15.629365575390258</v>
      </c>
      <c r="AA15" s="25">
        <v>15.437577384760852</v>
      </c>
      <c r="AB15" s="25">
        <v>15.050822480883749</v>
      </c>
      <c r="AC15" s="25">
        <v>14.415385662817377</v>
      </c>
      <c r="AE15" s="2"/>
    </row>
    <row r="16" spans="2:38" x14ac:dyDescent="0.25">
      <c r="B16" s="18" t="s">
        <v>18</v>
      </c>
      <c r="C16" s="25">
        <v>14.174022740525116</v>
      </c>
      <c r="D16" s="25">
        <v>14.290444007747999</v>
      </c>
      <c r="E16" s="25">
        <v>13.6825648722828</v>
      </c>
      <c r="F16" s="25">
        <v>13.559706961771225</v>
      </c>
      <c r="G16" s="25">
        <v>13.404934048221214</v>
      </c>
      <c r="H16" s="25">
        <v>12.769040998139305</v>
      </c>
      <c r="I16" s="25">
        <v>13.277941083312255</v>
      </c>
      <c r="J16" s="25">
        <v>13.39741927130521</v>
      </c>
      <c r="K16" s="25">
        <v>13.885150532893052</v>
      </c>
      <c r="L16" s="25">
        <v>14.061338442884903</v>
      </c>
      <c r="M16" s="25">
        <v>13.694631390772322</v>
      </c>
      <c r="N16" s="25">
        <v>14.407740799701326</v>
      </c>
      <c r="O16" s="25">
        <v>14.695003092400139</v>
      </c>
      <c r="P16" s="25">
        <v>14.438908393771788</v>
      </c>
      <c r="Q16" s="25">
        <v>14.762057621024319</v>
      </c>
      <c r="R16" s="25">
        <v>14.58477425005978</v>
      </c>
      <c r="S16" s="25">
        <v>15.179495958407152</v>
      </c>
      <c r="T16" s="25">
        <v>15.064972970848176</v>
      </c>
      <c r="U16" s="25">
        <v>14.789590148911252</v>
      </c>
      <c r="V16" s="25">
        <v>14.846691100117006</v>
      </c>
      <c r="W16" s="25">
        <v>15.101596792154517</v>
      </c>
      <c r="X16" s="25">
        <v>14.896266453487259</v>
      </c>
      <c r="Y16" s="25">
        <v>14.758943470080316</v>
      </c>
      <c r="Z16" s="25">
        <v>15.472010865564366</v>
      </c>
      <c r="AA16" s="25">
        <v>15.337263805878075</v>
      </c>
      <c r="AB16" s="25">
        <v>14.943781618000079</v>
      </c>
      <c r="AC16" s="25">
        <v>14.337840829596702</v>
      </c>
      <c r="AE16" s="2"/>
    </row>
    <row r="17" spans="2:30" x14ac:dyDescent="0.25">
      <c r="B17" s="18" t="s">
        <v>40</v>
      </c>
      <c r="C17" s="25">
        <v>15.673112403928902</v>
      </c>
      <c r="D17" s="25">
        <v>15.82531658405202</v>
      </c>
      <c r="E17" s="25">
        <v>15.317918036148441</v>
      </c>
      <c r="F17" s="25">
        <v>15.330444847519214</v>
      </c>
      <c r="G17" s="25">
        <v>15.299823236908891</v>
      </c>
      <c r="H17" s="25">
        <v>14.705302675150842</v>
      </c>
      <c r="I17" s="25">
        <v>15.429256806080103</v>
      </c>
      <c r="J17" s="25">
        <v>15.585797231031558</v>
      </c>
      <c r="K17" s="25">
        <v>16.083701354722248</v>
      </c>
      <c r="L17" s="25">
        <v>16.368842938779856</v>
      </c>
      <c r="M17" s="25">
        <v>15.933153571688415</v>
      </c>
      <c r="N17" s="25">
        <v>16.769888654993334</v>
      </c>
      <c r="O17" s="25">
        <v>17.123184997673285</v>
      </c>
      <c r="P17" s="25">
        <v>16.797472414653576</v>
      </c>
      <c r="Q17" s="25">
        <v>17.2057747594231</v>
      </c>
      <c r="R17" s="25">
        <v>17.028995000451584</v>
      </c>
      <c r="S17" s="25">
        <v>17.729992009926615</v>
      </c>
      <c r="T17" s="25">
        <v>17.613690307909856</v>
      </c>
      <c r="U17" s="25">
        <v>17.307440863054282</v>
      </c>
      <c r="V17" s="25">
        <v>17.402716756839826</v>
      </c>
      <c r="W17" s="25">
        <v>17.749189713920863</v>
      </c>
      <c r="X17" s="25">
        <v>17.529864081014839</v>
      </c>
      <c r="Y17" s="25">
        <v>17.397733896069738</v>
      </c>
      <c r="Z17" s="25">
        <v>18.24467180429696</v>
      </c>
      <c r="AA17" s="25">
        <v>15.613560819697428</v>
      </c>
      <c r="AB17" s="25">
        <v>15.17321552638411</v>
      </c>
      <c r="AC17" s="25">
        <v>14.530131970236553</v>
      </c>
      <c r="AD17" s="9"/>
    </row>
    <row r="19" spans="2:30" x14ac:dyDescent="0.25">
      <c r="B19" s="1" t="s">
        <v>90</v>
      </c>
    </row>
    <row r="20" spans="2:30" ht="30" customHeight="1" x14ac:dyDescent="0.25">
      <c r="B20" s="37" t="s">
        <v>95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2" spans="2:30" x14ac:dyDescent="0.25">
      <c r="B22" s="6"/>
    </row>
    <row r="38" spans="2:24" x14ac:dyDescent="0.25">
      <c r="X38" s="10"/>
    </row>
    <row r="44" spans="2:24" ht="50.25" customHeight="1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</sheetData>
  <mergeCells count="2">
    <mergeCell ref="B44:N44"/>
    <mergeCell ref="B20:AC2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zoomScaleNormal="100" workbookViewId="0"/>
  </sheetViews>
  <sheetFormatPr baseColWidth="10" defaultRowHeight="11.25" x14ac:dyDescent="0.25"/>
  <cols>
    <col min="1" max="1" width="3.7109375" style="1" customWidth="1"/>
    <col min="2" max="2" width="23" style="1" customWidth="1"/>
    <col min="3" max="3" width="19.7109375" style="1" customWidth="1"/>
    <col min="4" max="16384" width="11.42578125" style="1"/>
  </cols>
  <sheetData>
    <row r="1" spans="2:7" x14ac:dyDescent="0.25">
      <c r="B1" s="6" t="s">
        <v>96</v>
      </c>
    </row>
    <row r="3" spans="2:7" x14ac:dyDescent="0.25">
      <c r="B3" s="16"/>
      <c r="C3" s="16"/>
      <c r="D3" s="17">
        <v>2001</v>
      </c>
      <c r="E3" s="17">
        <v>2006</v>
      </c>
      <c r="F3" s="17">
        <v>2011</v>
      </c>
      <c r="G3" s="17">
        <v>2016</v>
      </c>
    </row>
    <row r="4" spans="2:7" x14ac:dyDescent="0.25">
      <c r="B4" s="41" t="s">
        <v>77</v>
      </c>
      <c r="C4" s="16" t="s">
        <v>33</v>
      </c>
      <c r="D4" s="27">
        <v>0.69444137822281804</v>
      </c>
      <c r="E4" s="27">
        <v>0.52506806456835553</v>
      </c>
      <c r="F4" s="27">
        <v>0.44772101035883882</v>
      </c>
      <c r="G4" s="27">
        <v>0.35730359721895677</v>
      </c>
    </row>
    <row r="5" spans="2:7" x14ac:dyDescent="0.25">
      <c r="B5" s="41"/>
      <c r="C5" s="16" t="s">
        <v>34</v>
      </c>
      <c r="D5" s="27">
        <v>0.30555862177718207</v>
      </c>
      <c r="E5" s="27">
        <v>0.4097422254116474</v>
      </c>
      <c r="F5" s="27">
        <v>0.41408747964986492</v>
      </c>
      <c r="G5" s="27">
        <v>0.45954868025200207</v>
      </c>
    </row>
    <row r="6" spans="2:7" x14ac:dyDescent="0.25">
      <c r="B6" s="16" t="s">
        <v>35</v>
      </c>
      <c r="C6" s="16"/>
      <c r="D6" s="27">
        <v>0</v>
      </c>
      <c r="E6" s="27">
        <v>6.5189710019997113E-2</v>
      </c>
      <c r="F6" s="27">
        <v>0.13074595364904418</v>
      </c>
      <c r="G6" s="27">
        <v>0.17204466175009955</v>
      </c>
    </row>
    <row r="7" spans="2:7" x14ac:dyDescent="0.25">
      <c r="B7" s="40" t="s">
        <v>36</v>
      </c>
      <c r="C7" s="40"/>
      <c r="D7" s="27">
        <v>0</v>
      </c>
      <c r="E7" s="27">
        <v>0</v>
      </c>
      <c r="F7" s="27">
        <v>7.4455563422520668E-3</v>
      </c>
      <c r="G7" s="28">
        <v>1.1103060778941611E-2</v>
      </c>
    </row>
    <row r="10" spans="2:7" x14ac:dyDescent="0.25">
      <c r="B10" s="1" t="s">
        <v>81</v>
      </c>
      <c r="D10" s="6"/>
      <c r="F10" s="6"/>
      <c r="G10" s="6"/>
    </row>
    <row r="11" spans="2:7" x14ac:dyDescent="0.25">
      <c r="B11" s="1" t="s">
        <v>103</v>
      </c>
    </row>
    <row r="12" spans="2:7" ht="33" customHeight="1" x14ac:dyDescent="0.25">
      <c r="B12" s="37" t="s">
        <v>104</v>
      </c>
      <c r="C12" s="37"/>
      <c r="D12" s="37"/>
      <c r="E12" s="37"/>
      <c r="F12" s="37"/>
      <c r="G12" s="37"/>
    </row>
    <row r="13" spans="2:7" x14ac:dyDescent="0.25">
      <c r="C13" s="6"/>
    </row>
  </sheetData>
  <mergeCells count="3">
    <mergeCell ref="B7:C7"/>
    <mergeCell ref="B4:B5"/>
    <mergeCell ref="B12:G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showGridLines="0" zoomScaleNormal="100" workbookViewId="0"/>
  </sheetViews>
  <sheetFormatPr baseColWidth="10" defaultRowHeight="11.25" x14ac:dyDescent="0.25"/>
  <cols>
    <col min="1" max="1" width="3.7109375" style="1" customWidth="1"/>
    <col min="2" max="2" width="32.140625" style="1" customWidth="1"/>
    <col min="3" max="3" width="15.5703125" style="1" customWidth="1"/>
    <col min="4" max="4" width="23.140625" style="1" customWidth="1"/>
    <col min="5" max="5" width="13" style="1" customWidth="1"/>
    <col min="6" max="7" width="15.5703125" style="1" customWidth="1"/>
    <col min="8" max="8" width="16.7109375" style="1" customWidth="1"/>
    <col min="9" max="9" width="7.5703125" style="1" customWidth="1"/>
    <col min="10" max="11" width="11.42578125" style="1"/>
    <col min="12" max="12" width="22.85546875" style="1" customWidth="1"/>
    <col min="13" max="16384" width="11.42578125" style="1"/>
  </cols>
  <sheetData>
    <row r="1" spans="2:12" x14ac:dyDescent="0.25">
      <c r="B1" s="6" t="s">
        <v>97</v>
      </c>
    </row>
    <row r="2" spans="2:12" x14ac:dyDescent="0.25">
      <c r="B2" s="6"/>
    </row>
    <row r="3" spans="2:12" ht="72.75" customHeight="1" x14ac:dyDescent="0.25">
      <c r="B3" s="17" t="s">
        <v>53</v>
      </c>
      <c r="C3" s="29" t="s">
        <v>73</v>
      </c>
      <c r="D3" s="29" t="s">
        <v>50</v>
      </c>
      <c r="E3" s="29" t="s">
        <v>49</v>
      </c>
      <c r="F3" s="29" t="s">
        <v>51</v>
      </c>
      <c r="G3" s="29" t="s">
        <v>79</v>
      </c>
      <c r="H3" s="29" t="s">
        <v>52</v>
      </c>
    </row>
    <row r="4" spans="2:12" x14ac:dyDescent="0.25">
      <c r="B4" s="16" t="s">
        <v>74</v>
      </c>
      <c r="C4" s="31">
        <v>13085</v>
      </c>
      <c r="D4" s="31">
        <v>30</v>
      </c>
      <c r="E4" s="31">
        <v>831</v>
      </c>
      <c r="F4" s="31">
        <v>13946</v>
      </c>
      <c r="G4" s="32">
        <v>11.676419343036054</v>
      </c>
      <c r="H4" s="32">
        <v>6.1928604731304855</v>
      </c>
    </row>
    <row r="5" spans="2:12" x14ac:dyDescent="0.25">
      <c r="B5" s="16" t="s">
        <v>54</v>
      </c>
      <c r="C5" s="31">
        <v>13242</v>
      </c>
      <c r="D5" s="31">
        <v>320</v>
      </c>
      <c r="E5" s="31">
        <v>2155</v>
      </c>
      <c r="F5" s="31">
        <v>15717</v>
      </c>
      <c r="G5" s="32">
        <v>12.992627838959862</v>
      </c>
      <c r="H5" s="32">
        <v>6.5308280541657284</v>
      </c>
    </row>
    <row r="6" spans="2:12" x14ac:dyDescent="0.25">
      <c r="B6" s="16" t="s">
        <v>75</v>
      </c>
      <c r="C6" s="31">
        <v>18123</v>
      </c>
      <c r="D6" s="31">
        <v>350</v>
      </c>
      <c r="E6" s="31">
        <v>3309</v>
      </c>
      <c r="F6" s="31">
        <v>21782</v>
      </c>
      <c r="G6" s="32">
        <v>12.565765183681004</v>
      </c>
      <c r="H6" s="32">
        <v>5.5866704004480541</v>
      </c>
    </row>
    <row r="7" spans="2:12" x14ac:dyDescent="0.25">
      <c r="B7" s="16" t="s">
        <v>42</v>
      </c>
      <c r="C7" s="31">
        <v>5543</v>
      </c>
      <c r="D7" s="31">
        <v>3</v>
      </c>
      <c r="E7" s="31">
        <v>1094</v>
      </c>
      <c r="F7" s="31">
        <v>6640</v>
      </c>
      <c r="G7" s="32">
        <v>11.66793479311381</v>
      </c>
      <c r="H7" s="32">
        <v>6.1297566304545734</v>
      </c>
    </row>
    <row r="8" spans="2:12" x14ac:dyDescent="0.25">
      <c r="B8" s="16" t="s">
        <v>78</v>
      </c>
      <c r="C8" s="18">
        <v>6854</v>
      </c>
      <c r="D8" s="18">
        <v>45</v>
      </c>
      <c r="E8" s="18">
        <v>512</v>
      </c>
      <c r="F8" s="18">
        <v>7411</v>
      </c>
      <c r="G8" s="25">
        <v>10.928110856037822</v>
      </c>
      <c r="H8" s="18">
        <v>5.0999999999999996</v>
      </c>
    </row>
    <row r="9" spans="2:12" x14ac:dyDescent="0.25">
      <c r="B9" s="16" t="s">
        <v>0</v>
      </c>
      <c r="C9" s="31">
        <v>5528</v>
      </c>
      <c r="D9" s="31">
        <v>25</v>
      </c>
      <c r="E9" s="31">
        <v>823</v>
      </c>
      <c r="F9" s="31">
        <v>6376</v>
      </c>
      <c r="G9" s="32">
        <v>12.020398022170285</v>
      </c>
      <c r="H9" s="32">
        <v>5.2824840559170267</v>
      </c>
    </row>
    <row r="10" spans="2:12" x14ac:dyDescent="0.25">
      <c r="B10" s="16" t="s">
        <v>2</v>
      </c>
      <c r="C10" s="31">
        <v>1046</v>
      </c>
      <c r="D10" s="31">
        <v>11</v>
      </c>
      <c r="E10" s="31">
        <v>150</v>
      </c>
      <c r="F10" s="31">
        <v>1207</v>
      </c>
      <c r="G10" s="32">
        <v>17.020435813480862</v>
      </c>
      <c r="H10" s="32">
        <v>10.053222945002958</v>
      </c>
    </row>
    <row r="11" spans="2:12" x14ac:dyDescent="0.25">
      <c r="B11" s="16" t="s">
        <v>55</v>
      </c>
      <c r="C11" s="31">
        <v>35443</v>
      </c>
      <c r="D11" s="31">
        <v>1246</v>
      </c>
      <c r="E11" s="31">
        <v>12671</v>
      </c>
      <c r="F11" s="31">
        <v>49360</v>
      </c>
      <c r="G11" s="32">
        <v>16.390675580364949</v>
      </c>
      <c r="H11" s="32">
        <v>7.0788554722395167</v>
      </c>
    </row>
    <row r="12" spans="2:12" x14ac:dyDescent="0.25">
      <c r="B12" s="16" t="s">
        <v>48</v>
      </c>
      <c r="C12" s="31">
        <v>16543</v>
      </c>
      <c r="D12" s="31">
        <v>55</v>
      </c>
      <c r="E12" s="31">
        <v>2885</v>
      </c>
      <c r="F12" s="31">
        <v>19483</v>
      </c>
      <c r="G12" s="32">
        <v>15.804728643314217</v>
      </c>
      <c r="H12" s="32">
        <v>7.7337546986485561</v>
      </c>
    </row>
    <row r="13" spans="2:12" x14ac:dyDescent="0.25">
      <c r="B13" s="16" t="s">
        <v>43</v>
      </c>
      <c r="C13" s="31">
        <v>7906</v>
      </c>
      <c r="D13" s="31">
        <v>6</v>
      </c>
      <c r="E13" s="31">
        <v>249</v>
      </c>
      <c r="F13" s="31">
        <v>8161</v>
      </c>
      <c r="G13" s="32">
        <v>10.298379530862853</v>
      </c>
      <c r="H13" s="32">
        <v>4.4354895129356784</v>
      </c>
      <c r="L13" s="3"/>
    </row>
    <row r="14" spans="2:12" x14ac:dyDescent="0.25">
      <c r="B14" s="16" t="s">
        <v>56</v>
      </c>
      <c r="C14" s="31">
        <v>16057</v>
      </c>
      <c r="D14" s="31">
        <v>10</v>
      </c>
      <c r="E14" s="31">
        <v>1485</v>
      </c>
      <c r="F14" s="31">
        <v>17552</v>
      </c>
      <c r="G14" s="32">
        <v>13.054293910237256</v>
      </c>
      <c r="H14" s="32">
        <v>7.7310381193760733</v>
      </c>
      <c r="L14" s="3"/>
    </row>
    <row r="15" spans="2:12" x14ac:dyDescent="0.25">
      <c r="B15" s="16" t="s">
        <v>44</v>
      </c>
      <c r="C15" s="31">
        <v>7139</v>
      </c>
      <c r="D15" s="31">
        <v>67</v>
      </c>
      <c r="E15" s="31">
        <v>1056</v>
      </c>
      <c r="F15" s="31">
        <v>8262</v>
      </c>
      <c r="G15" s="32">
        <v>11.788683723590124</v>
      </c>
      <c r="H15" s="32">
        <v>6.1825287503603805</v>
      </c>
    </row>
    <row r="16" spans="2:12" x14ac:dyDescent="0.25">
      <c r="B16" s="16" t="s">
        <v>1</v>
      </c>
      <c r="C16" s="31">
        <v>16019</v>
      </c>
      <c r="D16" s="31">
        <v>136</v>
      </c>
      <c r="E16" s="31">
        <v>5134</v>
      </c>
      <c r="F16" s="31">
        <v>21289</v>
      </c>
      <c r="G16" s="32">
        <v>20.119349988773635</v>
      </c>
      <c r="H16" s="32">
        <v>9.1672318233904733</v>
      </c>
    </row>
    <row r="17" spans="2:8" x14ac:dyDescent="0.25">
      <c r="B17" s="30" t="s">
        <v>57</v>
      </c>
      <c r="C17" s="33">
        <v>162528</v>
      </c>
      <c r="D17" s="33">
        <v>2304</v>
      </c>
      <c r="E17" s="33">
        <v>32354</v>
      </c>
      <c r="F17" s="33">
        <v>197186</v>
      </c>
      <c r="G17" s="34">
        <v>13.943167210886363</v>
      </c>
      <c r="H17" s="34">
        <v>6.6392177045805454</v>
      </c>
    </row>
    <row r="18" spans="2:8" x14ac:dyDescent="0.25">
      <c r="B18" s="30" t="s">
        <v>58</v>
      </c>
      <c r="C18" s="33">
        <v>591</v>
      </c>
      <c r="D18" s="33"/>
      <c r="E18" s="33"/>
      <c r="F18" s="33">
        <v>591</v>
      </c>
      <c r="G18" s="34"/>
      <c r="H18" s="34"/>
    </row>
    <row r="19" spans="2:8" x14ac:dyDescent="0.25">
      <c r="B19" s="30" t="s">
        <v>59</v>
      </c>
      <c r="C19" s="33">
        <v>163119</v>
      </c>
      <c r="D19" s="33">
        <v>2304</v>
      </c>
      <c r="E19" s="33">
        <v>32354</v>
      </c>
      <c r="F19" s="33">
        <v>197777</v>
      </c>
      <c r="G19" s="34">
        <v>13.943167210886363</v>
      </c>
      <c r="H19" s="34">
        <v>6.6392177045805454</v>
      </c>
    </row>
    <row r="20" spans="2:8" x14ac:dyDescent="0.25">
      <c r="B20" s="16" t="s">
        <v>102</v>
      </c>
      <c r="C20" s="31">
        <v>1749</v>
      </c>
      <c r="D20" s="31" t="s">
        <v>47</v>
      </c>
      <c r="E20" s="31">
        <v>1355</v>
      </c>
      <c r="F20" s="31">
        <v>3104</v>
      </c>
      <c r="G20" s="32">
        <v>33.837983163647586</v>
      </c>
      <c r="H20" s="32">
        <v>14.662110020945871</v>
      </c>
    </row>
    <row r="21" spans="2:8" x14ac:dyDescent="0.25">
      <c r="B21" s="16" t="s">
        <v>3</v>
      </c>
      <c r="C21" s="31">
        <v>2002</v>
      </c>
      <c r="D21" s="31" t="s">
        <v>47</v>
      </c>
      <c r="E21" s="31">
        <v>182</v>
      </c>
      <c r="F21" s="31">
        <v>2184</v>
      </c>
      <c r="G21" s="32">
        <v>26.711984196125105</v>
      </c>
      <c r="H21" s="32">
        <v>15.984827959902466</v>
      </c>
    </row>
    <row r="22" spans="2:8" x14ac:dyDescent="0.25">
      <c r="B22" s="16" t="s">
        <v>4</v>
      </c>
      <c r="C22" s="31">
        <v>1260</v>
      </c>
      <c r="D22" s="31" t="s">
        <v>47</v>
      </c>
      <c r="E22" s="31">
        <v>592</v>
      </c>
      <c r="F22" s="31">
        <v>1852</v>
      </c>
      <c r="G22" s="32">
        <v>27.491202213733569</v>
      </c>
      <c r="H22" s="32">
        <v>21.38690861957226</v>
      </c>
    </row>
    <row r="23" spans="2:8" x14ac:dyDescent="0.25">
      <c r="B23" s="16" t="s">
        <v>60</v>
      </c>
      <c r="C23" s="31">
        <v>3189</v>
      </c>
      <c r="D23" s="31" t="s">
        <v>47</v>
      </c>
      <c r="E23" s="31">
        <v>1038</v>
      </c>
      <c r="F23" s="31">
        <v>4227</v>
      </c>
      <c r="G23" s="32">
        <v>19.864269555899511</v>
      </c>
      <c r="H23" s="32">
        <v>16.045396732217984</v>
      </c>
    </row>
    <row r="24" spans="2:8" x14ac:dyDescent="0.25">
      <c r="B24" s="16" t="s">
        <v>5</v>
      </c>
      <c r="C24" s="31">
        <v>1352</v>
      </c>
      <c r="D24" s="31" t="s">
        <v>47</v>
      </c>
      <c r="E24" s="31">
        <v>234</v>
      </c>
      <c r="F24" s="31">
        <v>1586</v>
      </c>
      <c r="G24" s="32">
        <v>26.438992832700592</v>
      </c>
      <c r="H24" s="32">
        <v>23.247232472324722</v>
      </c>
    </row>
    <row r="25" spans="2:8" x14ac:dyDescent="0.25">
      <c r="B25" s="30" t="s">
        <v>61</v>
      </c>
      <c r="C25" s="33">
        <v>9552</v>
      </c>
      <c r="D25" s="33">
        <v>10</v>
      </c>
      <c r="E25" s="33">
        <v>3401</v>
      </c>
      <c r="F25" s="33">
        <v>12963</v>
      </c>
      <c r="G25" s="34">
        <v>25.237307941662742</v>
      </c>
      <c r="H25" s="34">
        <v>17.918088737201366</v>
      </c>
    </row>
    <row r="26" spans="2:8" x14ac:dyDescent="0.25">
      <c r="B26" s="30" t="s">
        <v>62</v>
      </c>
      <c r="C26" s="31">
        <v>108</v>
      </c>
      <c r="D26" s="33"/>
      <c r="E26" s="33">
        <v>101</v>
      </c>
      <c r="F26" s="33">
        <v>209</v>
      </c>
      <c r="G26" s="34"/>
      <c r="H26" s="34">
        <v>7.1273819488896546</v>
      </c>
    </row>
    <row r="27" spans="2:8" x14ac:dyDescent="0.25">
      <c r="B27" s="30" t="s">
        <v>63</v>
      </c>
      <c r="C27" s="33">
        <v>9660</v>
      </c>
      <c r="D27" s="33">
        <v>10</v>
      </c>
      <c r="E27" s="33">
        <v>3502</v>
      </c>
      <c r="F27" s="33">
        <v>13172</v>
      </c>
      <c r="G27" s="34"/>
      <c r="H27" s="34"/>
    </row>
    <row r="28" spans="2:8" x14ac:dyDescent="0.25">
      <c r="B28" s="30" t="s">
        <v>80</v>
      </c>
      <c r="C28" s="33">
        <v>172080</v>
      </c>
      <c r="D28" s="33">
        <v>2314</v>
      </c>
      <c r="E28" s="33">
        <v>35755</v>
      </c>
      <c r="F28" s="33">
        <v>210149</v>
      </c>
      <c r="G28" s="34">
        <v>14.337772266525775</v>
      </c>
      <c r="H28" s="34">
        <v>7.1290232573407524</v>
      </c>
    </row>
    <row r="29" spans="2:8" x14ac:dyDescent="0.25">
      <c r="B29" s="16" t="s">
        <v>64</v>
      </c>
      <c r="C29" s="31"/>
      <c r="D29" s="31">
        <v>45</v>
      </c>
      <c r="E29" s="31">
        <v>893</v>
      </c>
      <c r="F29" s="31">
        <v>938</v>
      </c>
      <c r="G29" s="32"/>
      <c r="H29" s="32"/>
    </row>
    <row r="30" spans="2:8" x14ac:dyDescent="0.25">
      <c r="B30" s="30" t="s">
        <v>76</v>
      </c>
      <c r="C30" s="33">
        <v>172779</v>
      </c>
      <c r="D30" s="33">
        <v>2359</v>
      </c>
      <c r="E30" s="33">
        <v>36749</v>
      </c>
      <c r="F30" s="33">
        <v>211887</v>
      </c>
      <c r="G30" s="34">
        <v>14.443222269614541</v>
      </c>
      <c r="H30" s="34">
        <v>7.1290232573407524</v>
      </c>
    </row>
    <row r="31" spans="2:8" x14ac:dyDescent="0.25">
      <c r="B31" s="6"/>
      <c r="C31" s="12"/>
      <c r="D31" s="12"/>
      <c r="E31" s="12"/>
      <c r="F31" s="12"/>
      <c r="G31" s="4"/>
      <c r="H31" s="4"/>
    </row>
    <row r="32" spans="2:8" x14ac:dyDescent="0.25">
      <c r="B32" s="1" t="s">
        <v>65</v>
      </c>
    </row>
    <row r="33" spans="2:2" x14ac:dyDescent="0.25">
      <c r="B33" s="1" t="s">
        <v>98</v>
      </c>
    </row>
    <row r="34" spans="2:2" x14ac:dyDescent="0.25">
      <c r="B34" s="1" t="s">
        <v>99</v>
      </c>
    </row>
  </sheetData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zoomScaleNormal="100" workbookViewId="0"/>
  </sheetViews>
  <sheetFormatPr baseColWidth="10" defaultRowHeight="11.25" x14ac:dyDescent="0.25"/>
  <cols>
    <col min="1" max="1" width="3.7109375" style="1" customWidth="1"/>
    <col min="2" max="2" width="40.85546875" style="1" customWidth="1"/>
    <col min="3" max="3" width="18.140625" style="1" customWidth="1"/>
    <col min="4" max="16" width="7.7109375" style="1" customWidth="1"/>
    <col min="17" max="16384" width="11.42578125" style="1"/>
  </cols>
  <sheetData>
    <row r="1" spans="2:12" x14ac:dyDescent="0.25">
      <c r="B1" s="6" t="s">
        <v>100</v>
      </c>
    </row>
    <row r="3" spans="2:12" x14ac:dyDescent="0.25">
      <c r="B3" s="16" t="s">
        <v>39</v>
      </c>
      <c r="C3" s="16"/>
      <c r="D3" s="17">
        <v>2001</v>
      </c>
      <c r="E3" s="17">
        <v>2005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  <c r="L3" s="17">
        <v>2016</v>
      </c>
    </row>
    <row r="4" spans="2:12" x14ac:dyDescent="0.25">
      <c r="B4" s="16" t="s">
        <v>66</v>
      </c>
      <c r="C4" s="16" t="s">
        <v>33</v>
      </c>
      <c r="D4" s="31">
        <v>90450</v>
      </c>
      <c r="E4" s="31">
        <v>77853.959999999992</v>
      </c>
      <c r="F4" s="31">
        <v>74517</v>
      </c>
      <c r="G4" s="31">
        <v>71741</v>
      </c>
      <c r="H4" s="31">
        <v>69756</v>
      </c>
      <c r="I4" s="31">
        <f>147605-78696</f>
        <v>68909</v>
      </c>
      <c r="J4" s="31">
        <v>68769</v>
      </c>
      <c r="K4" s="31">
        <f>67926-4040</f>
        <v>63886</v>
      </c>
      <c r="L4" s="31">
        <v>58306</v>
      </c>
    </row>
    <row r="5" spans="2:12" x14ac:dyDescent="0.25">
      <c r="B5" s="16"/>
      <c r="C5" s="16" t="s">
        <v>34</v>
      </c>
      <c r="D5" s="31">
        <v>44550</v>
      </c>
      <c r="E5" s="31">
        <v>66320.040000000008</v>
      </c>
      <c r="F5" s="31">
        <v>71190</v>
      </c>
      <c r="G5" s="31">
        <v>71967</v>
      </c>
      <c r="H5" s="31">
        <v>72537</v>
      </c>
      <c r="I5" s="31">
        <v>78696</v>
      </c>
      <c r="J5" s="31">
        <v>74348</v>
      </c>
      <c r="K5" s="31">
        <f>76014-2410</f>
        <v>73604</v>
      </c>
      <c r="L5" s="31">
        <v>77673</v>
      </c>
    </row>
    <row r="6" spans="2:12" x14ac:dyDescent="0.25">
      <c r="B6" s="16"/>
      <c r="C6" s="16" t="s">
        <v>41</v>
      </c>
      <c r="D6" s="31"/>
      <c r="E6" s="31"/>
      <c r="F6" s="31"/>
      <c r="G6" s="31"/>
      <c r="H6" s="31"/>
      <c r="I6" s="31"/>
      <c r="J6" s="31">
        <v>1552</v>
      </c>
      <c r="K6" s="31">
        <f>1615-37</f>
        <v>1578</v>
      </c>
      <c r="L6" s="31">
        <v>902</v>
      </c>
    </row>
    <row r="7" spans="2:12" x14ac:dyDescent="0.25">
      <c r="B7" s="16" t="s">
        <v>67</v>
      </c>
      <c r="C7" s="16" t="s">
        <v>33</v>
      </c>
      <c r="D7" s="31">
        <v>49713.2</v>
      </c>
      <c r="E7" s="31">
        <v>36562.559999999998</v>
      </c>
      <c r="F7" s="31">
        <v>22876</v>
      </c>
      <c r="G7" s="31">
        <v>21525</v>
      </c>
      <c r="H7" s="31">
        <v>20093</v>
      </c>
      <c r="I7" s="31">
        <f>+I10-I4</f>
        <v>23096</v>
      </c>
      <c r="J7" s="31">
        <v>16436</v>
      </c>
      <c r="K7" s="31">
        <f>10228+4040</f>
        <v>14268</v>
      </c>
      <c r="L7" s="31">
        <v>12461</v>
      </c>
    </row>
    <row r="8" spans="2:12" x14ac:dyDescent="0.25">
      <c r="B8" s="16"/>
      <c r="C8" s="16" t="s">
        <v>34</v>
      </c>
      <c r="D8" s="31">
        <v>17466.8</v>
      </c>
      <c r="E8" s="31">
        <v>20566.439999999999</v>
      </c>
      <c r="F8" s="31">
        <v>16279</v>
      </c>
      <c r="G8" s="31">
        <v>15276</v>
      </c>
      <c r="H8" s="31">
        <v>14562</v>
      </c>
      <c r="I8" s="31">
        <f>+I11-I5</f>
        <v>11539</v>
      </c>
      <c r="J8" s="31">
        <v>13480</v>
      </c>
      <c r="K8" s="31">
        <f>10257+2410</f>
        <v>12667</v>
      </c>
      <c r="L8" s="31">
        <v>12347</v>
      </c>
    </row>
    <row r="9" spans="2:12" x14ac:dyDescent="0.25">
      <c r="B9" s="16"/>
      <c r="C9" s="16" t="s">
        <v>41</v>
      </c>
      <c r="D9" s="31"/>
      <c r="E9" s="31"/>
      <c r="F9" s="31"/>
      <c r="G9" s="31"/>
      <c r="H9" s="31"/>
      <c r="I9" s="31"/>
      <c r="J9" s="31">
        <v>1054</v>
      </c>
      <c r="K9" s="31">
        <f>1140+37</f>
        <v>1177</v>
      </c>
      <c r="L9" s="31">
        <v>839</v>
      </c>
    </row>
    <row r="10" spans="2:12" x14ac:dyDescent="0.25">
      <c r="B10" s="16" t="s">
        <v>68</v>
      </c>
      <c r="C10" s="16" t="s">
        <v>33</v>
      </c>
      <c r="D10" s="31">
        <v>140163.20000000001</v>
      </c>
      <c r="E10" s="31">
        <v>114416.51999999999</v>
      </c>
      <c r="F10" s="31">
        <v>97393</v>
      </c>
      <c r="G10" s="31">
        <v>93266</v>
      </c>
      <c r="H10" s="31">
        <v>89849</v>
      </c>
      <c r="I10" s="31">
        <v>92005</v>
      </c>
      <c r="J10" s="31">
        <f t="shared" ref="J10:L10" si="0">+J4+J7</f>
        <v>85205</v>
      </c>
      <c r="K10" s="31">
        <f t="shared" si="0"/>
        <v>78154</v>
      </c>
      <c r="L10" s="31">
        <f t="shared" si="0"/>
        <v>70767</v>
      </c>
    </row>
    <row r="11" spans="2:12" x14ac:dyDescent="0.25">
      <c r="B11" s="16"/>
      <c r="C11" s="16" t="s">
        <v>34</v>
      </c>
      <c r="D11" s="31">
        <v>62016.800000000003</v>
      </c>
      <c r="E11" s="31">
        <v>86886.48000000001</v>
      </c>
      <c r="F11" s="31">
        <v>87469</v>
      </c>
      <c r="G11" s="31">
        <v>87243</v>
      </c>
      <c r="H11" s="31">
        <v>87099</v>
      </c>
      <c r="I11" s="31">
        <v>90235</v>
      </c>
      <c r="J11" s="31">
        <f t="shared" ref="J11:L11" si="1">+J5+J8</f>
        <v>87828</v>
      </c>
      <c r="K11" s="31">
        <f t="shared" si="1"/>
        <v>86271</v>
      </c>
      <c r="L11" s="31">
        <f t="shared" si="1"/>
        <v>90020</v>
      </c>
    </row>
    <row r="12" spans="2:12" x14ac:dyDescent="0.25">
      <c r="B12" s="16"/>
      <c r="C12" s="16" t="s">
        <v>41</v>
      </c>
      <c r="D12" s="31"/>
      <c r="E12" s="31"/>
      <c r="F12" s="31"/>
      <c r="G12" s="31"/>
      <c r="H12" s="31"/>
      <c r="I12" s="31"/>
      <c r="J12" s="31">
        <f>+J6+J9</f>
        <v>2606</v>
      </c>
      <c r="K12" s="31">
        <f>+K9+K6</f>
        <v>2755</v>
      </c>
      <c r="L12" s="31">
        <f>+L9+L6</f>
        <v>1741</v>
      </c>
    </row>
    <row r="13" spans="2:12" x14ac:dyDescent="0.25">
      <c r="B13" s="16" t="s">
        <v>35</v>
      </c>
      <c r="C13" s="16"/>
      <c r="D13" s="31"/>
      <c r="E13" s="31">
        <v>5008</v>
      </c>
      <c r="F13" s="31">
        <v>26613</v>
      </c>
      <c r="G13" s="31">
        <v>26441</v>
      </c>
      <c r="H13" s="31">
        <v>28164</v>
      </c>
      <c r="I13" s="31">
        <v>31360</v>
      </c>
      <c r="J13" s="35">
        <v>33273</v>
      </c>
      <c r="K13" s="31">
        <v>34714</v>
      </c>
      <c r="L13" s="31">
        <v>32354</v>
      </c>
    </row>
    <row r="14" spans="2:12" x14ac:dyDescent="0.25">
      <c r="B14" s="16" t="s">
        <v>70</v>
      </c>
      <c r="C14" s="16"/>
      <c r="D14" s="31"/>
      <c r="E14" s="31"/>
      <c r="F14" s="31">
        <v>1466</v>
      </c>
      <c r="G14" s="31">
        <v>1651</v>
      </c>
      <c r="H14" s="31">
        <v>2002</v>
      </c>
      <c r="I14" s="31">
        <v>2777</v>
      </c>
      <c r="J14" s="31">
        <v>2971</v>
      </c>
      <c r="K14" s="31">
        <v>3424</v>
      </c>
      <c r="L14" s="31">
        <v>2304</v>
      </c>
    </row>
    <row r="15" spans="2:12" x14ac:dyDescent="0.25">
      <c r="B15" s="16" t="s">
        <v>69</v>
      </c>
      <c r="C15" s="16"/>
      <c r="D15" s="17">
        <v>2001</v>
      </c>
      <c r="E15" s="17">
        <v>2005</v>
      </c>
      <c r="F15" s="17">
        <v>2010</v>
      </c>
      <c r="G15" s="17">
        <v>2011</v>
      </c>
      <c r="H15" s="17">
        <v>2012</v>
      </c>
      <c r="I15" s="17">
        <v>2013</v>
      </c>
      <c r="J15" s="17">
        <v>2014</v>
      </c>
      <c r="K15" s="17">
        <v>2015</v>
      </c>
      <c r="L15" s="17">
        <v>2016</v>
      </c>
    </row>
    <row r="16" spans="2:12" x14ac:dyDescent="0.25">
      <c r="B16" s="16" t="s">
        <v>66</v>
      </c>
      <c r="C16" s="16" t="s">
        <v>33</v>
      </c>
      <c r="D16" s="31">
        <v>6625</v>
      </c>
      <c r="E16" s="31">
        <v>5551</v>
      </c>
      <c r="F16" s="31">
        <v>5479</v>
      </c>
      <c r="G16" s="31">
        <v>5124</v>
      </c>
      <c r="H16" s="31">
        <v>3895</v>
      </c>
      <c r="I16" s="31">
        <f>7597-3530</f>
        <v>4067</v>
      </c>
      <c r="J16" s="31">
        <v>4087</v>
      </c>
      <c r="K16" s="31">
        <f>3783-101</f>
        <v>3682</v>
      </c>
      <c r="L16" s="31">
        <v>3313</v>
      </c>
    </row>
    <row r="17" spans="2:12" x14ac:dyDescent="0.25">
      <c r="B17" s="16"/>
      <c r="C17" s="16" t="s">
        <v>34</v>
      </c>
      <c r="D17" s="31">
        <v>3309</v>
      </c>
      <c r="E17" s="31">
        <v>4119</v>
      </c>
      <c r="F17" s="31">
        <v>3083</v>
      </c>
      <c r="G17" s="31">
        <v>3485</v>
      </c>
      <c r="H17" s="31">
        <v>3655</v>
      </c>
      <c r="I17" s="31">
        <v>3530</v>
      </c>
      <c r="J17" s="31">
        <v>4883</v>
      </c>
      <c r="K17" s="31">
        <f>5054-272</f>
        <v>4782</v>
      </c>
      <c r="L17" s="31">
        <v>4852</v>
      </c>
    </row>
    <row r="18" spans="2:12" x14ac:dyDescent="0.25">
      <c r="B18" s="16"/>
      <c r="C18" s="16" t="s">
        <v>41</v>
      </c>
      <c r="D18" s="31"/>
      <c r="E18" s="31"/>
      <c r="F18" s="31"/>
      <c r="G18" s="31"/>
      <c r="H18" s="31"/>
      <c r="I18" s="31"/>
      <c r="J18" s="31">
        <v>217</v>
      </c>
      <c r="K18" s="31">
        <v>124</v>
      </c>
      <c r="L18" s="31">
        <v>38</v>
      </c>
    </row>
    <row r="19" spans="2:12" x14ac:dyDescent="0.25">
      <c r="B19" s="16" t="s">
        <v>67</v>
      </c>
      <c r="C19" s="16" t="s">
        <v>33</v>
      </c>
      <c r="D19" s="31">
        <v>2941</v>
      </c>
      <c r="E19" s="31">
        <v>1302</v>
      </c>
      <c r="F19" s="31">
        <v>1182</v>
      </c>
      <c r="G19" s="31">
        <v>889</v>
      </c>
      <c r="H19" s="31">
        <v>942</v>
      </c>
      <c r="I19" s="31">
        <f>+I22-I16</f>
        <v>730</v>
      </c>
      <c r="J19" s="31">
        <v>587</v>
      </c>
      <c r="K19" s="31">
        <f>362+101</f>
        <v>463</v>
      </c>
      <c r="L19" s="31">
        <v>386</v>
      </c>
    </row>
    <row r="20" spans="2:12" x14ac:dyDescent="0.25">
      <c r="B20" s="16"/>
      <c r="C20" s="16" t="s">
        <v>34</v>
      </c>
      <c r="D20" s="31">
        <v>556</v>
      </c>
      <c r="E20" s="31">
        <v>1566</v>
      </c>
      <c r="F20" s="31">
        <v>931</v>
      </c>
      <c r="G20" s="31">
        <v>1093</v>
      </c>
      <c r="H20" s="31">
        <v>899</v>
      </c>
      <c r="I20" s="31">
        <f>+I23-I17</f>
        <v>894</v>
      </c>
      <c r="J20" s="31">
        <v>951</v>
      </c>
      <c r="K20" s="31">
        <f>676+272</f>
        <v>948</v>
      </c>
      <c r="L20" s="31">
        <v>903</v>
      </c>
    </row>
    <row r="21" spans="2:12" x14ac:dyDescent="0.25">
      <c r="B21" s="16"/>
      <c r="C21" s="16" t="s">
        <v>41</v>
      </c>
      <c r="D21" s="31"/>
      <c r="E21" s="31"/>
      <c r="F21" s="31"/>
      <c r="G21" s="31"/>
      <c r="H21" s="31"/>
      <c r="I21" s="31"/>
      <c r="J21" s="31">
        <v>85</v>
      </c>
      <c r="K21" s="31">
        <v>63</v>
      </c>
      <c r="L21" s="31">
        <v>60</v>
      </c>
    </row>
    <row r="22" spans="2:12" x14ac:dyDescent="0.25">
      <c r="B22" s="16" t="s">
        <v>68</v>
      </c>
      <c r="C22" s="16" t="s">
        <v>33</v>
      </c>
      <c r="D22" s="31">
        <v>9566</v>
      </c>
      <c r="E22" s="31">
        <v>6853</v>
      </c>
      <c r="F22" s="31">
        <v>6661</v>
      </c>
      <c r="G22" s="31">
        <v>6013</v>
      </c>
      <c r="H22" s="31">
        <v>4837</v>
      </c>
      <c r="I22" s="31">
        <f>9323-4463-63</f>
        <v>4797</v>
      </c>
      <c r="J22" s="31">
        <f t="shared" ref="J22" si="2">+J16+J19</f>
        <v>4674</v>
      </c>
      <c r="K22" s="31">
        <f>+K16+K19</f>
        <v>4145</v>
      </c>
      <c r="L22" s="31">
        <f>+L16+L19</f>
        <v>3699</v>
      </c>
    </row>
    <row r="23" spans="2:12" x14ac:dyDescent="0.25">
      <c r="B23" s="16"/>
      <c r="C23" s="16" t="s">
        <v>34</v>
      </c>
      <c r="D23" s="31">
        <v>3865</v>
      </c>
      <c r="E23" s="31">
        <v>5685</v>
      </c>
      <c r="F23" s="31">
        <v>4014</v>
      </c>
      <c r="G23" s="31">
        <v>4578</v>
      </c>
      <c r="H23" s="31">
        <v>4554</v>
      </c>
      <c r="I23" s="31">
        <f>4463-39</f>
        <v>4424</v>
      </c>
      <c r="J23" s="31">
        <f t="shared" ref="J23" si="3">+J17+J20</f>
        <v>5834</v>
      </c>
      <c r="K23" s="31">
        <f>+K17+K20</f>
        <v>5730</v>
      </c>
      <c r="L23" s="31">
        <f>+L17+L20</f>
        <v>5755</v>
      </c>
    </row>
    <row r="24" spans="2:12" x14ac:dyDescent="0.25">
      <c r="B24" s="16"/>
      <c r="C24" s="16" t="s">
        <v>41</v>
      </c>
      <c r="D24" s="31"/>
      <c r="E24" s="31"/>
      <c r="F24" s="31"/>
      <c r="G24" s="31"/>
      <c r="H24" s="31"/>
      <c r="I24" s="31"/>
      <c r="J24" s="31">
        <f t="shared" ref="J24:L24" si="4">+J18+J21</f>
        <v>302</v>
      </c>
      <c r="K24" s="31">
        <f t="shared" si="4"/>
        <v>187</v>
      </c>
      <c r="L24" s="31">
        <f t="shared" si="4"/>
        <v>98</v>
      </c>
    </row>
    <row r="25" spans="2:12" x14ac:dyDescent="0.25">
      <c r="B25" s="16" t="s">
        <v>35</v>
      </c>
      <c r="C25" s="16"/>
      <c r="D25" s="31"/>
      <c r="E25" s="31">
        <v>543</v>
      </c>
      <c r="F25" s="31">
        <v>2501</v>
      </c>
      <c r="G25" s="31">
        <v>2551</v>
      </c>
      <c r="H25" s="31">
        <v>2640</v>
      </c>
      <c r="I25" s="31">
        <v>3184</v>
      </c>
      <c r="J25" s="35">
        <v>3520</v>
      </c>
      <c r="K25" s="31">
        <v>3582</v>
      </c>
      <c r="L25" s="31">
        <v>3401</v>
      </c>
    </row>
    <row r="26" spans="2:12" x14ac:dyDescent="0.25">
      <c r="B26" s="16" t="s">
        <v>36</v>
      </c>
      <c r="C26" s="16"/>
      <c r="D26" s="31"/>
      <c r="E26" s="31"/>
      <c r="F26" s="31">
        <v>0</v>
      </c>
      <c r="G26" s="31">
        <v>0</v>
      </c>
      <c r="H26" s="31">
        <v>0</v>
      </c>
      <c r="I26" s="31">
        <v>13</v>
      </c>
      <c r="J26" s="31">
        <v>10</v>
      </c>
      <c r="K26" s="31">
        <v>9</v>
      </c>
      <c r="L26" s="31">
        <v>10</v>
      </c>
    </row>
    <row r="28" spans="2:12" x14ac:dyDescent="0.25">
      <c r="B28" s="1" t="s">
        <v>72</v>
      </c>
    </row>
    <row r="29" spans="2:12" x14ac:dyDescent="0.25">
      <c r="B29" s="1" t="s">
        <v>87</v>
      </c>
    </row>
    <row r="30" spans="2:12" ht="47.25" customHeight="1" x14ac:dyDescent="0.25">
      <c r="B30" s="37" t="s">
        <v>101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mergeCells count="1">
    <mergeCell ref="B30:L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graphique1</vt:lpstr>
      <vt:lpstr>graphique_encadré</vt:lpstr>
      <vt:lpstr>graphique 2</vt:lpstr>
      <vt:lpstr>graphique 3</vt:lpstr>
      <vt:lpstr>graphique 4</vt:lpstr>
      <vt:lpstr>tableau1</vt:lpstr>
      <vt:lpstr>tableau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2017-06-19T13:35:12Z</dcterms:created>
  <dcterms:modified xsi:type="dcterms:W3CDTF">2017-09-15T08:29:56Z</dcterms:modified>
</cp:coreProperties>
</file>