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 showPivotChartFilter="1"/>
  <mc:AlternateContent xmlns:mc="http://schemas.openxmlformats.org/markup-compatibility/2006">
    <mc:Choice Requires="x15">
      <x15ac:absPath xmlns:x15ac="http://schemas.microsoft.com/office/spreadsheetml/2010/11/ac" url="C:\Users\Bob and Math\Desktop\Retraites 2020\V5\EXCEL\"/>
    </mc:Choice>
  </mc:AlternateContent>
  <xr:revisionPtr revIDLastSave="0" documentId="13_ncr:1_{EC31EF07-2AD4-47F9-B6C5-69B7D07284EF}" xr6:coauthVersionLast="45" xr6:coauthVersionMax="45" xr10:uidLastSave="{00000000-0000-0000-0000-000000000000}"/>
  <bookViews>
    <workbookView xWindow="-120" yWindow="-120" windowWidth="29040" windowHeight="15840" tabRatio="639" activeTab="10" xr2:uid="{00000000-000D-0000-FFFF-FFFF00000000}"/>
  </bookViews>
  <sheets>
    <sheet name="F28_Graphique 1" sheetId="16" r:id="rId1"/>
    <sheet name="F28_Graphique 2" sheetId="18" r:id="rId2"/>
    <sheet name="F28_Graphique 3" sheetId="14" r:id="rId3"/>
    <sheet name="F28_Graphique 4" sheetId="15" r:id="rId4"/>
    <sheet name="F28_Graphique 5" sheetId="6" r:id="rId5"/>
    <sheet name="F28_Graphique 6" sheetId="8" r:id="rId6"/>
    <sheet name="F28_Graphique 7" sheetId="13" r:id="rId7"/>
    <sheet name="er-g1 (2)" sheetId="7" state="hidden" r:id="rId8"/>
    <sheet name="er-g2 (2)" sheetId="9" state="hidden" r:id="rId9"/>
    <sheet name="er-g3 (2)" sheetId="11" state="hidden" r:id="rId10"/>
    <sheet name="Encadré" sheetId="20" r:id="rId11"/>
  </sheets>
  <externalReferences>
    <externalReference r:id="rId12"/>
    <externalReference r:id="rId13"/>
    <externalReference r:id="rId14"/>
  </externalReferences>
  <definedNames>
    <definedName name="TABLE" localSheetId="7">'er-g1 (2)'!$B$25:$I$25</definedName>
    <definedName name="TABLE" localSheetId="8">'er-g2 (2)'!#REF!</definedName>
    <definedName name="TABLE" localSheetId="9">'er-g3 (2)'!#REF!</definedName>
    <definedName name="TABLE" localSheetId="4">'F28_Graphique 5'!$C$33:$J$33</definedName>
    <definedName name="TABLE" localSheetId="5">'F28_Graphique 6'!#REF!</definedName>
    <definedName name="TABLE_2" localSheetId="7">'er-g1 (2)'!#REF!</definedName>
    <definedName name="TABLE_2" localSheetId="4">'F28_Graphique 5'!#REF!</definedName>
    <definedName name="TABLE_3" localSheetId="7">'er-g1 (2)'!#REF!</definedName>
    <definedName name="TABLE_3" localSheetId="4">'F28_Graphique 5'!#REF!</definedName>
    <definedName name="TABLE_4" localSheetId="7">'er-g1 (2)'!#REF!</definedName>
    <definedName name="TABLE_4" localSheetId="4">'F28_Graphique 5'!#REF!</definedName>
    <definedName name="_xlnm.Print_Area" localSheetId="7">'er-g1 (2)'!$A$2:$H$25</definedName>
    <definedName name="_xlnm.Print_Area" localSheetId="8">'er-g2 (2)'!$A$2:$G$26</definedName>
    <definedName name="_xlnm.Print_Area" localSheetId="9">'er-g3 (2)'!$A$2:$F$26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3" l="1"/>
  <c r="C11" i="13"/>
  <c r="L5" i="18" l="1"/>
  <c r="L6" i="18"/>
  <c r="L7" i="18"/>
  <c r="L8" i="18"/>
  <c r="G9" i="6" l="1"/>
  <c r="F9" i="6"/>
  <c r="E9" i="6"/>
  <c r="D9" i="6"/>
  <c r="C9" i="6"/>
  <c r="G10" i="6"/>
  <c r="D10" i="6"/>
  <c r="E10" i="6"/>
  <c r="F10" i="6"/>
  <c r="C10" i="6"/>
  <c r="D3" i="20" l="1"/>
  <c r="E3" i="20"/>
  <c r="F3" i="20"/>
  <c r="G3" i="20"/>
  <c r="H3" i="20"/>
  <c r="I3" i="20"/>
  <c r="J3" i="20"/>
  <c r="K3" i="20"/>
  <c r="C3" i="20"/>
  <c r="D6" i="13"/>
  <c r="C6" i="13"/>
  <c r="D32" i="15"/>
  <c r="D8" i="15" s="1"/>
  <c r="F32" i="15"/>
  <c r="D34" i="15" s="1"/>
  <c r="D10" i="15" s="1"/>
  <c r="H32" i="15"/>
  <c r="E35" i="15" s="1"/>
  <c r="E11" i="15" s="1"/>
  <c r="C33" i="15"/>
  <c r="C9" i="15" s="1"/>
  <c r="E33" i="15"/>
  <c r="E9" i="15" s="1"/>
  <c r="G33" i="15"/>
  <c r="G9" i="15" s="1"/>
  <c r="I33" i="15"/>
  <c r="I9" i="15" s="1"/>
  <c r="J27" i="15"/>
  <c r="J33" i="15" s="1"/>
  <c r="J9" i="15" s="1"/>
  <c r="J26" i="15"/>
  <c r="G35" i="15"/>
  <c r="G11" i="15" s="1"/>
  <c r="H35" i="15"/>
  <c r="H11" i="15" s="1"/>
  <c r="I35" i="15"/>
  <c r="I11" i="15" s="1"/>
  <c r="J35" i="15"/>
  <c r="J11" i="15" s="1"/>
  <c r="G34" i="15"/>
  <c r="G10" i="15" s="1"/>
  <c r="H34" i="15"/>
  <c r="H10" i="15" s="1"/>
  <c r="I34" i="15"/>
  <c r="I10" i="15" s="1"/>
  <c r="J34" i="15"/>
  <c r="J10" i="15" s="1"/>
  <c r="D33" i="15"/>
  <c r="D9" i="15" s="1"/>
  <c r="F33" i="15"/>
  <c r="F9" i="15" s="1"/>
  <c r="H33" i="15"/>
  <c r="H9" i="15" s="1"/>
  <c r="C32" i="15"/>
  <c r="C8" i="15" s="1"/>
  <c r="E32" i="15"/>
  <c r="E8" i="15" s="1"/>
  <c r="G32" i="15"/>
  <c r="G8" i="15" s="1"/>
  <c r="I32" i="15"/>
  <c r="F34" i="15" s="1"/>
  <c r="F10" i="15" s="1"/>
  <c r="J32" i="15"/>
  <c r="J8" i="15" s="1"/>
  <c r="I8" i="15" l="1"/>
  <c r="H8" i="15"/>
  <c r="F8" i="15"/>
  <c r="E34" i="15"/>
  <c r="E10" i="15" s="1"/>
  <c r="D35" i="15"/>
  <c r="D11" i="15" s="1"/>
  <c r="F35" i="15"/>
  <c r="F11" i="15" s="1"/>
  <c r="C35" i="15"/>
  <c r="C11" i="15" s="1"/>
  <c r="C34" i="15"/>
  <c r="C10" i="15" s="1"/>
  <c r="K29" i="15" l="1"/>
  <c r="K28" i="15"/>
  <c r="K27" i="15"/>
  <c r="K26" i="15"/>
  <c r="K23" i="15"/>
  <c r="K22" i="15"/>
  <c r="K21" i="15"/>
  <c r="K20" i="15"/>
  <c r="K34" i="15" l="1"/>
  <c r="K10" i="15" s="1"/>
  <c r="K32" i="15"/>
  <c r="K8" i="15" s="1"/>
  <c r="K33" i="15"/>
  <c r="K9" i="15" s="1"/>
  <c r="K35" i="15"/>
  <c r="K11" i="15" s="1"/>
  <c r="C10" i="13"/>
  <c r="D10" i="13"/>
  <c r="D11" i="8"/>
  <c r="E11" i="8"/>
  <c r="F11" i="8"/>
  <c r="G11" i="8"/>
  <c r="C11" i="8"/>
  <c r="D9" i="8"/>
  <c r="E9" i="8"/>
  <c r="F9" i="8"/>
  <c r="G9" i="8"/>
  <c r="C9" i="8"/>
  <c r="D10" i="14" l="1"/>
  <c r="C10" i="14"/>
  <c r="D6" i="14"/>
  <c r="C6" i="14"/>
  <c r="D9" i="13" l="1"/>
  <c r="C9" i="13"/>
  <c r="D8" i="13"/>
  <c r="C8" i="13"/>
  <c r="D7" i="13"/>
  <c r="C7" i="13"/>
  <c r="G8" i="8" l="1"/>
  <c r="F8" i="8"/>
  <c r="E8" i="8"/>
  <c r="D8" i="8"/>
  <c r="C8" i="8"/>
  <c r="G7" i="8"/>
  <c r="F7" i="8"/>
  <c r="E7" i="8"/>
  <c r="D7" i="8"/>
  <c r="C7" i="8"/>
  <c r="G6" i="8"/>
  <c r="F6" i="8"/>
  <c r="E6" i="8"/>
  <c r="D6" i="8"/>
  <c r="C6" i="8"/>
  <c r="G8" i="6" l="1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D9" i="14" l="1"/>
  <c r="C9" i="14"/>
  <c r="D8" i="14"/>
  <c r="C8" i="14"/>
  <c r="D7" i="14" l="1"/>
  <c r="C7" i="14"/>
  <c r="L7" i="16" l="1"/>
  <c r="L15" i="16" s="1"/>
  <c r="L6" i="16"/>
  <c r="L14" i="16" s="1"/>
  <c r="L5" i="16"/>
  <c r="L13" i="16" s="1"/>
  <c r="L8" i="16" l="1"/>
  <c r="L16" i="16" s="1"/>
  <c r="C14" i="16" l="1"/>
  <c r="D14" i="16"/>
  <c r="E14" i="16"/>
  <c r="F14" i="16"/>
  <c r="G14" i="16"/>
  <c r="H14" i="16"/>
  <c r="I14" i="16"/>
  <c r="J14" i="16"/>
  <c r="K14" i="16"/>
  <c r="C15" i="16"/>
  <c r="D15" i="16"/>
  <c r="E15" i="16"/>
  <c r="F15" i="16"/>
  <c r="G15" i="16"/>
  <c r="H15" i="16"/>
  <c r="I15" i="16"/>
  <c r="J15" i="16"/>
  <c r="K15" i="16"/>
  <c r="C16" i="16"/>
  <c r="D16" i="16"/>
  <c r="E16" i="16"/>
  <c r="F16" i="16"/>
  <c r="G16" i="16"/>
  <c r="H16" i="16"/>
  <c r="I16" i="16"/>
  <c r="J16" i="16"/>
  <c r="K16" i="16"/>
  <c r="D13" i="16"/>
  <c r="E13" i="16"/>
  <c r="F13" i="16"/>
  <c r="G13" i="16"/>
  <c r="H13" i="16"/>
  <c r="I13" i="16"/>
  <c r="J13" i="16"/>
  <c r="K13" i="16"/>
  <c r="C13" i="16"/>
  <c r="B40" i="11"/>
  <c r="C40" i="11"/>
  <c r="D40" i="11"/>
  <c r="E40" i="11"/>
  <c r="F40" i="11"/>
  <c r="B44" i="11"/>
  <c r="C44" i="11"/>
  <c r="D44" i="11"/>
  <c r="E44" i="11"/>
  <c r="F44" i="11"/>
  <c r="B49" i="11"/>
  <c r="C49" i="11"/>
  <c r="D49" i="11"/>
  <c r="E49" i="11"/>
  <c r="F49" i="11"/>
  <c r="B53" i="11"/>
  <c r="C53" i="11"/>
  <c r="D53" i="11"/>
  <c r="E53" i="11"/>
  <c r="F53" i="11"/>
  <c r="B57" i="11"/>
  <c r="C57" i="11"/>
  <c r="D57" i="11"/>
  <c r="E57" i="11"/>
  <c r="F57" i="11"/>
  <c r="B43" i="9"/>
  <c r="C43" i="9"/>
  <c r="D43" i="9"/>
  <c r="E43" i="9"/>
  <c r="F43" i="9"/>
  <c r="B47" i="9"/>
  <c r="C47" i="9"/>
  <c r="D47" i="9"/>
  <c r="E47" i="9"/>
  <c r="F47" i="9"/>
  <c r="B52" i="9"/>
  <c r="C52" i="9"/>
  <c r="D52" i="9"/>
  <c r="E52" i="9"/>
  <c r="F52" i="9"/>
  <c r="B58" i="9"/>
  <c r="C58" i="9"/>
  <c r="D58" i="9"/>
  <c r="E58" i="9"/>
  <c r="F58" i="9"/>
  <c r="B62" i="9"/>
  <c r="C62" i="9"/>
  <c r="D62" i="9"/>
  <c r="E62" i="9"/>
  <c r="F62" i="9"/>
  <c r="B38" i="7"/>
  <c r="C38" i="7"/>
  <c r="D38" i="7"/>
  <c r="E38" i="7"/>
  <c r="F38" i="7"/>
  <c r="B42" i="7"/>
  <c r="C42" i="7"/>
  <c r="D42" i="7"/>
  <c r="E42" i="7"/>
  <c r="F42" i="7"/>
  <c r="B47" i="7"/>
  <c r="C47" i="7"/>
  <c r="D47" i="7"/>
  <c r="E47" i="7"/>
  <c r="F47" i="7"/>
  <c r="B51" i="7"/>
  <c r="C51" i="7"/>
  <c r="D51" i="7"/>
  <c r="E51" i="7"/>
  <c r="F51" i="7"/>
  <c r="B58" i="7"/>
  <c r="C58" i="7"/>
  <c r="D58" i="7"/>
  <c r="E58" i="7"/>
  <c r="F58" i="7"/>
</calcChain>
</file>

<file path=xl/sharedStrings.xml><?xml version="1.0" encoding="utf-8"?>
<sst xmlns="http://schemas.openxmlformats.org/spreadsheetml/2006/main" count="186" uniqueCount="88">
  <si>
    <t>PERP</t>
  </si>
  <si>
    <t>Femmes</t>
  </si>
  <si>
    <t>moins de 500 €</t>
  </si>
  <si>
    <t>de 500 à 1499 €</t>
  </si>
  <si>
    <t>de 1500 à 2499 €</t>
  </si>
  <si>
    <t>de 2500 à 4999 €</t>
  </si>
  <si>
    <t>plus de 5000 €</t>
  </si>
  <si>
    <t>Contrat "Madelin"</t>
  </si>
  <si>
    <t>Contrat "Exploitants agricoles"</t>
  </si>
  <si>
    <t>fonctionnaires</t>
  </si>
  <si>
    <t>PERCO</t>
  </si>
  <si>
    <t>moins de 30 ans</t>
  </si>
  <si>
    <t>de 30 à 39 ans</t>
  </si>
  <si>
    <t>de 40 à 49 ans</t>
  </si>
  <si>
    <t>de 50 à 59 ans</t>
  </si>
  <si>
    <t>60 ans et plus</t>
  </si>
  <si>
    <t>* La notion d'adhérents employée ici correspond aux contrats en cours de constitution ayant donné lieu à au moins un versement au cours de l'année 2007</t>
  </si>
  <si>
    <t>Graphique 1 : Répartition des versements effectués en 2008, par tranche annuelle selon le type de dispositifs (hors art.83, art. 82 et art.39)</t>
  </si>
  <si>
    <t>Source : DREES, Suivi statistique de l'épargne retraite 2008</t>
  </si>
  <si>
    <t>Graphique 3 : Répartition des nouveaux adhérents de l'année 2008 par tranche d'âge selon les dipositifs (hors art. 83, art. 82 et art.39)</t>
  </si>
  <si>
    <t>Graphique 2 : Répartition des adhérents* fin décembre 2008 par tranche d'âge selon les dipositifs (hors art. 83, art. 82 et art.39)</t>
  </si>
  <si>
    <t>Hommes</t>
  </si>
  <si>
    <t>Moins de 60 ans</t>
  </si>
  <si>
    <t>Classique</t>
  </si>
  <si>
    <t>Réversion</t>
  </si>
  <si>
    <t>Ensemble des retraités de droits 
directs ou de droits dérivés</t>
  </si>
  <si>
    <t>60 à 64 ans</t>
  </si>
  <si>
    <t>65 à 69 ans</t>
  </si>
  <si>
    <t>En %</t>
  </si>
  <si>
    <t>Moins de 500 euros</t>
  </si>
  <si>
    <t>500 à 999 euros</t>
  </si>
  <si>
    <t>1 000 à 1 999 euros</t>
  </si>
  <si>
    <t>2 000 à 4 999 euros</t>
  </si>
  <si>
    <t>5 000 euros ou plus</t>
  </si>
  <si>
    <t>70 à 79 ans</t>
  </si>
  <si>
    <t>Ensemble des dispositifs</t>
  </si>
  <si>
    <t>80 ans ou plus</t>
  </si>
  <si>
    <t>PERP et assimilés</t>
  </si>
  <si>
    <t>Ensemble des produits</t>
  </si>
  <si>
    <t>Contrats à cotisations définies de type « article 83 »</t>
  </si>
  <si>
    <t>Contrats à cotisations définies de type « article 83»</t>
  </si>
  <si>
    <t>Champ &gt; Contrats liquidés en rente viagère uniquement</t>
  </si>
  <si>
    <t>Produits pour les salariés (hors Perco)</t>
  </si>
  <si>
    <t>Bénéficiaires de retraites supplémentaires</t>
  </si>
  <si>
    <t>(en millions)</t>
  </si>
  <si>
    <t>Source &gt; DREES, enquête Retraite supplémentaire 2017.</t>
  </si>
  <si>
    <t>Contrats à prestations définies de type « article 39 »</t>
  </si>
  <si>
    <t>Graphique 3. Nature de la rente viagère selon le type de contrat en 2018</t>
  </si>
  <si>
    <t>rentesRed</t>
  </si>
  <si>
    <t>part classique</t>
  </si>
  <si>
    <t>rentes droits directs</t>
  </si>
  <si>
    <t>PERP et assimilés (1)</t>
  </si>
  <si>
    <t>Prouits pour les indépendants (2)</t>
  </si>
  <si>
    <t>Produits pour les salariés (hors Perco) (3)</t>
  </si>
  <si>
    <t>Ensemble des dispositifs (4)</t>
  </si>
  <si>
    <t>EIR</t>
  </si>
  <si>
    <t>ANCETRE</t>
  </si>
  <si>
    <t>data.drees</t>
  </si>
  <si>
    <t>Moins de 500 €</t>
  </si>
  <si>
    <t>De 500 à 999 €</t>
  </si>
  <si>
    <t>De 1000 à 1999 €</t>
  </si>
  <si>
    <t>De 2000 à 4999 €</t>
  </si>
  <si>
    <t>Plus de 5000 €</t>
  </si>
  <si>
    <t>De 5000 à 9999 €</t>
  </si>
  <si>
    <t>De 10000 à 19999 €</t>
  </si>
  <si>
    <t>De 20000 à 49999 €</t>
  </si>
  <si>
    <t>50000 ou plus</t>
  </si>
  <si>
    <t>2.4- CPD - Art.39</t>
  </si>
  <si>
    <t>Graphique 7. Bénéficiaires de rentes en 2018 par sexe, selon le dispositif</t>
  </si>
  <si>
    <t>Produits pour les non-salariés</t>
  </si>
  <si>
    <t>Ensemble des retraités de droits 
directs ou dérivés</t>
  </si>
  <si>
    <t>Produits pour les salariés (hors Perco et "article 39")</t>
  </si>
  <si>
    <t>En euros courants</t>
  </si>
  <si>
    <t xml:space="preserve">Graphique 1. Évolution du nombre de bénéficiaires d’une rente viagère entre 2009 et 2018 </t>
  </si>
  <si>
    <t>Graphique 2. Évolution du montant moyen annuel des rentes viagères entre 2009 et 2018</t>
  </si>
  <si>
    <r>
      <t xml:space="preserve">PERP et assimilés </t>
    </r>
    <r>
      <rPr>
        <vertAlign val="superscript"/>
        <sz val="8"/>
        <rFont val="Arial"/>
        <family val="2"/>
      </rPr>
      <t>(1)</t>
    </r>
  </si>
  <si>
    <r>
      <t>Produits pour les non-salariés</t>
    </r>
    <r>
      <rPr>
        <vertAlign val="superscript"/>
        <sz val="8"/>
        <rFont val="Arial"/>
        <family val="2"/>
      </rPr>
      <t xml:space="preserve"> (2)</t>
    </r>
  </si>
  <si>
    <r>
      <t>Produits pour les salariés (hors Perco)</t>
    </r>
    <r>
      <rPr>
        <vertAlign val="superscript"/>
        <sz val="8"/>
        <rFont val="Arial"/>
        <family val="2"/>
      </rPr>
      <t xml:space="preserve"> (3)</t>
    </r>
  </si>
  <si>
    <r>
      <t xml:space="preserve">Ensemble des dispositifs </t>
    </r>
    <r>
      <rPr>
        <b/>
        <vertAlign val="superscript"/>
        <sz val="8"/>
        <rFont val="Arial"/>
        <family val="2"/>
      </rPr>
      <t>(4)</t>
    </r>
  </si>
  <si>
    <t>Graphique 5. Bénéficiaires de rentes viagères perçues en 2018 par tranche de rente annuelle, selon le dispositif</t>
  </si>
  <si>
    <t>Graphique 6. Bénéficiaires de rentes viagères perçues en 2018 par tranche d’âge, selon le dispositif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</si>
  <si>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Contrats liquidés en rente viagère uniquement.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enquête Retraite supplémentaire 2018.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</si>
  <si>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Données estimées sur le champ des répondants à l’enquête pour lesquels la nature de la rente est connue. Les rentes classiques, ou de base, sont les prestations versées à la personne qui a cotisé au contrat de retraite supplémentaire. Lors de la signature du contrat, la personne qui cotise peut aussi spécifier à qui les rentes seront reversées en cas de décès (conjoint, héritiers, etc.). Dans ce cas, les rentes sont appelées « rentes de réversion ». 
La part des bénéficiaires pour laquelle cette information est disponible est comprise entre 77 % et 100 %, selon les produits. Pour l’ensemble des retraités de droits directs ou dérivés, la part de la réversion correspond à celle des bénéficiaires percevant des droits dérivés seuls (sans cumul avec un droit direct).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Contrats en cours de liquidation.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enquête Retraite supplémentaire 2018.</t>
    </r>
  </si>
  <si>
    <t>Graphique 4. Évolution de la part des bénéficiaires d’une rente viagère (hors réversion) issue d’un produit de retraite supplémentaire depuis 2010</t>
  </si>
  <si>
    <r>
      <t xml:space="preserve">1. En % des retraités de droit direct des régimes obligatoires par répartition.
2. En % des retraités de droit direct anciens non salariés.
3. En % des retraités de droit direct de la CNAV ou de la MSA salariés.
4. En % des retraités de droit direct des régimes obligatoires par répartition.
Les séries sont corrigées pour l’édition 2020.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Contrats en cours de liquidation pour les retraités de droit direct (hors réversion).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enquêtes Retraite supplémentaire 2010 à 2018 ; EACR, EIR, modèle ANCETRE (pour les régimes obligatoires de base et complémentaires).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</si>
  <si>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Données estimées sur le champ des répondants à l’enquête, pour lesquels la tranche de rente est connue. La part des bénéficiaires pour laquelle cette information est disponible est comprise entre 75 % et 98 %.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Contrats en cours de liquidation.
</t>
    </r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DREES, enquête Retraite supplémentaire 2018.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</si>
  <si>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Données estimées sur le champ des répondants à l’enquête pour lesquels l’âge est connu. La part des bénéficiaires pour laquelle cette information est disponible est comprise entre 94 % et 100 %.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Contrats en cours de liquidation.
</t>
    </r>
    <r>
      <rPr>
        <b/>
        <sz val="8"/>
        <rFont val="Arial"/>
        <family val="2"/>
      </rPr>
      <t xml:space="preserve">Sources &gt; </t>
    </r>
    <r>
      <rPr>
        <sz val="8"/>
        <rFont val="Arial"/>
        <family val="2"/>
      </rPr>
      <t>DREES, enquête Retraite supplémentaire 2018 ; EACR, EIR, modèle ANCETRE (pour les retraites obligatoires de base et complémentaires).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</si>
  <si>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Données estimées sur le champ des répondants à l’enquête pour lesquels le sexe est connu. La part des bénéficiaires pour laquelle cette information est disponible est comprise entre 94 % et 100 %.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Contrats en cours de liquidation.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enquête Retraite supplémentaire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</si>
</sst>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&quot;  &quot;"/>
    <numFmt numFmtId="167" formatCode="#,##0.00000&quot;  &quot;"/>
    <numFmt numFmtId="168" formatCode="0.0000"/>
    <numFmt numFmtId="169" formatCode="#,##0.0\ _€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1" applyNumberFormat="1" applyFont="1"/>
    <xf numFmtId="1" fontId="4" fillId="0" borderId="0" xfId="0" applyNumberFormat="1" applyFont="1" applyBorder="1"/>
    <xf numFmtId="9" fontId="4" fillId="0" borderId="0" xfId="1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9" fontId="4" fillId="0" borderId="0" xfId="1" applyFont="1" applyBorder="1" applyAlignment="1">
      <alignment horizontal="right" wrapText="1"/>
    </xf>
    <xf numFmtId="0" fontId="4" fillId="0" borderId="2" xfId="0" applyFont="1" applyBorder="1" applyAlignment="1">
      <alignment horizontal="left" vertical="top" wrapText="1"/>
    </xf>
    <xf numFmtId="9" fontId="4" fillId="0" borderId="1" xfId="1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1" fontId="4" fillId="0" borderId="0" xfId="0" applyNumberFormat="1" applyFont="1" applyBorder="1" applyAlignment="1">
      <alignment horizontal="right" wrapText="1"/>
    </xf>
    <xf numFmtId="9" fontId="4" fillId="0" borderId="0" xfId="1" applyFont="1" applyBorder="1"/>
    <xf numFmtId="0" fontId="7" fillId="0" borderId="0" xfId="0" applyFont="1"/>
    <xf numFmtId="0" fontId="7" fillId="0" borderId="0" xfId="0" applyFont="1" applyBorder="1"/>
    <xf numFmtId="0" fontId="0" fillId="0" borderId="0" xfId="0" applyBorder="1" applyAlignment="1">
      <alignment wrapText="1"/>
    </xf>
    <xf numFmtId="10" fontId="0" fillId="0" borderId="0" xfId="0" applyNumberFormat="1"/>
    <xf numFmtId="0" fontId="8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9" fontId="1" fillId="0" borderId="1" xfId="1" applyBorder="1"/>
    <xf numFmtId="9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9" fontId="1" fillId="0" borderId="0" xfId="1" applyBorder="1"/>
    <xf numFmtId="1" fontId="1" fillId="0" borderId="0" xfId="1" applyNumberFormat="1" applyBorder="1"/>
    <xf numFmtId="9" fontId="1" fillId="0" borderId="0" xfId="1"/>
    <xf numFmtId="2" fontId="0" fillId="0" borderId="0" xfId="0" applyNumberFormat="1"/>
    <xf numFmtId="1" fontId="1" fillId="0" borderId="0" xfId="1" applyNumberFormat="1"/>
    <xf numFmtId="0" fontId="7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 wrapText="1"/>
    </xf>
    <xf numFmtId="166" fontId="3" fillId="0" borderId="9" xfId="0" applyNumberFormat="1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readingOrder="1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69" fontId="2" fillId="0" borderId="9" xfId="0" applyNumberFormat="1" applyFont="1" applyFill="1" applyBorder="1" applyAlignment="1">
      <alignment horizontal="right" vertical="center"/>
    </xf>
    <xf numFmtId="169" fontId="2" fillId="0" borderId="4" xfId="0" applyNumberFormat="1" applyFont="1" applyFill="1" applyBorder="1" applyAlignment="1">
      <alignment horizontal="right" vertical="center"/>
    </xf>
    <xf numFmtId="169" fontId="3" fillId="0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8" xfId="0" applyFont="1" applyFill="1" applyBorder="1"/>
    <xf numFmtId="0" fontId="2" fillId="0" borderId="6" xfId="0" applyFont="1" applyFill="1" applyBorder="1"/>
    <xf numFmtId="166" fontId="2" fillId="0" borderId="0" xfId="0" applyNumberFormat="1" applyFont="1"/>
    <xf numFmtId="167" fontId="2" fillId="0" borderId="0" xfId="0" applyNumberFormat="1" applyFont="1"/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  <xf numFmtId="166" fontId="9" fillId="0" borderId="7" xfId="0" applyNumberFormat="1" applyFont="1" applyFill="1" applyBorder="1" applyAlignment="1">
      <alignment horizontal="right" vertical="center"/>
    </xf>
    <xf numFmtId="166" fontId="9" fillId="0" borderId="10" xfId="0" applyNumberFormat="1" applyFont="1" applyFill="1" applyBorder="1" applyAlignment="1">
      <alignment horizontal="right" vertical="center"/>
    </xf>
    <xf numFmtId="166" fontId="9" fillId="0" borderId="11" xfId="0" applyNumberFormat="1" applyFont="1" applyFill="1" applyBorder="1" applyAlignment="1">
      <alignment horizontal="right" vertical="center"/>
    </xf>
    <xf numFmtId="166" fontId="2" fillId="0" borderId="6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9" fillId="0" borderId="12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Border="1" applyAlignment="1">
      <alignment horizontal="right" vertical="center"/>
    </xf>
    <xf numFmtId="166" fontId="9" fillId="0" borderId="13" xfId="0" applyNumberFormat="1" applyFont="1" applyFill="1" applyBorder="1" applyAlignment="1">
      <alignment horizontal="right" vertical="center"/>
    </xf>
    <xf numFmtId="166" fontId="2" fillId="0" borderId="14" xfId="0" applyNumberFormat="1" applyFont="1" applyFill="1" applyBorder="1" applyAlignment="1">
      <alignment horizontal="right" vertical="center"/>
    </xf>
    <xf numFmtId="166" fontId="2" fillId="0" borderId="15" xfId="0" applyNumberFormat="1" applyFont="1" applyFill="1" applyBorder="1" applyAlignment="1">
      <alignment horizontal="right" vertical="center"/>
    </xf>
    <xf numFmtId="166" fontId="2" fillId="0" borderId="16" xfId="0" applyNumberFormat="1" applyFont="1" applyFill="1" applyBorder="1" applyAlignment="1">
      <alignment horizontal="right" vertical="center"/>
    </xf>
    <xf numFmtId="166" fontId="9" fillId="0" borderId="15" xfId="0" applyNumberFormat="1" applyFont="1" applyFill="1" applyBorder="1" applyAlignment="1">
      <alignment horizontal="right" vertical="center"/>
    </xf>
    <xf numFmtId="166" fontId="9" fillId="0" borderId="16" xfId="0" applyNumberFormat="1" applyFont="1" applyFill="1" applyBorder="1" applyAlignment="1">
      <alignment horizontal="right" vertical="center"/>
    </xf>
    <xf numFmtId="166" fontId="9" fillId="0" borderId="5" xfId="0" applyNumberFormat="1" applyFont="1" applyFill="1" applyBorder="1" applyAlignment="1">
      <alignment horizontal="right" vertical="center"/>
    </xf>
    <xf numFmtId="166" fontId="10" fillId="0" borderId="14" xfId="0" applyNumberFormat="1" applyFont="1" applyFill="1" applyBorder="1" applyAlignment="1">
      <alignment horizontal="right" vertical="center"/>
    </xf>
    <xf numFmtId="166" fontId="10" fillId="0" borderId="15" xfId="0" applyNumberFormat="1" applyFont="1" applyFill="1" applyBorder="1" applyAlignment="1">
      <alignment horizontal="right" vertical="center"/>
    </xf>
    <xf numFmtId="166" fontId="10" fillId="0" borderId="16" xfId="0" applyNumberFormat="1" applyFont="1" applyFill="1" applyBorder="1" applyAlignment="1">
      <alignment horizontal="right" vertical="center"/>
    </xf>
    <xf numFmtId="166" fontId="3" fillId="0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wrapText="1" readingOrder="1"/>
    </xf>
    <xf numFmtId="0" fontId="11" fillId="0" borderId="0" xfId="0" applyFont="1"/>
    <xf numFmtId="0" fontId="3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wrapText="1"/>
    </xf>
    <xf numFmtId="1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Fill="1" applyBorder="1"/>
    <xf numFmtId="9" fontId="2" fillId="0" borderId="0" xfId="0" applyNumberFormat="1" applyFont="1" applyBorder="1"/>
    <xf numFmtId="1" fontId="2" fillId="0" borderId="0" xfId="0" applyNumberFormat="1" applyFont="1" applyBorder="1"/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4" xfId="0" applyFont="1" applyBorder="1" applyAlignment="1">
      <alignment wrapText="1"/>
    </xf>
    <xf numFmtId="165" fontId="2" fillId="0" borderId="4" xfId="0" applyNumberFormat="1" applyFont="1" applyBorder="1"/>
    <xf numFmtId="165" fontId="2" fillId="0" borderId="4" xfId="0" applyNumberFormat="1" applyFont="1" applyFill="1" applyBorder="1"/>
    <xf numFmtId="1" fontId="2" fillId="0" borderId="4" xfId="0" applyNumberFormat="1" applyFont="1" applyFill="1" applyBorder="1"/>
    <xf numFmtId="165" fontId="2" fillId="0" borderId="0" xfId="0" applyNumberFormat="1" applyFont="1"/>
    <xf numFmtId="0" fontId="3" fillId="0" borderId="4" xfId="0" applyFont="1" applyBorder="1" applyAlignment="1">
      <alignment wrapText="1"/>
    </xf>
    <xf numFmtId="165" fontId="3" fillId="0" borderId="4" xfId="0" applyNumberFormat="1" applyFont="1" applyBorder="1"/>
    <xf numFmtId="165" fontId="3" fillId="0" borderId="4" xfId="0" applyNumberFormat="1" applyFont="1" applyFill="1" applyBorder="1"/>
    <xf numFmtId="1" fontId="3" fillId="0" borderId="4" xfId="0" applyNumberFormat="1" applyFont="1" applyFill="1" applyBorder="1"/>
    <xf numFmtId="0" fontId="3" fillId="0" borderId="4" xfId="0" applyFont="1" applyFill="1" applyBorder="1"/>
    <xf numFmtId="0" fontId="15" fillId="0" borderId="0" xfId="0" applyFont="1"/>
    <xf numFmtId="1" fontId="2" fillId="0" borderId="4" xfId="0" applyNumberFormat="1" applyFont="1" applyBorder="1"/>
    <xf numFmtId="168" fontId="2" fillId="0" borderId="0" xfId="0" applyNumberFormat="1" applyFont="1"/>
    <xf numFmtId="0" fontId="2" fillId="0" borderId="4" xfId="0" applyFont="1" applyFill="1" applyBorder="1"/>
    <xf numFmtId="0" fontId="2" fillId="0" borderId="0" xfId="0" applyFont="1" applyFill="1"/>
    <xf numFmtId="0" fontId="16" fillId="0" borderId="0" xfId="0" applyFont="1" applyBorder="1"/>
    <xf numFmtId="1" fontId="3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/>
    <xf numFmtId="0" fontId="17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0" fontId="3" fillId="0" borderId="0" xfId="0" applyFont="1" applyFill="1" applyBorder="1" applyAlignment="1"/>
    <xf numFmtId="2" fontId="2" fillId="0" borderId="0" xfId="1" applyNumberFormat="1" applyFont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 vertical="center"/>
    </xf>
    <xf numFmtId="0" fontId="2" fillId="0" borderId="6" xfId="0" applyFont="1" applyBorder="1"/>
    <xf numFmtId="0" fontId="3" fillId="0" borderId="4" xfId="0" applyFont="1" applyBorder="1" applyAlignment="1"/>
    <xf numFmtId="0" fontId="2" fillId="0" borderId="0" xfId="0" applyFont="1" applyBorder="1" applyAlignment="1">
      <alignment horizontal="left" indent="3"/>
    </xf>
    <xf numFmtId="9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/>
    <xf numFmtId="2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 wrapText="1"/>
    </xf>
    <xf numFmtId="9" fontId="2" fillId="0" borderId="0" xfId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right" wrapText="1"/>
    </xf>
    <xf numFmtId="0" fontId="2" fillId="0" borderId="0" xfId="0" applyNumberFormat="1" applyFont="1"/>
    <xf numFmtId="0" fontId="17" fillId="0" borderId="0" xfId="0" applyFont="1" applyFill="1" applyBorder="1"/>
    <xf numFmtId="0" fontId="18" fillId="0" borderId="0" xfId="0" applyFont="1"/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readingOrder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1" fontId="2" fillId="0" borderId="13" xfId="0" applyNumberFormat="1" applyFont="1" applyBorder="1"/>
    <xf numFmtId="0" fontId="2" fillId="0" borderId="14" xfId="0" applyFont="1" applyBorder="1"/>
    <xf numFmtId="1" fontId="2" fillId="0" borderId="16" xfId="0" applyNumberFormat="1" applyFont="1" applyBorder="1"/>
    <xf numFmtId="1" fontId="2" fillId="0" borderId="5" xfId="0" applyNumberFormat="1" applyFont="1" applyBorder="1"/>
    <xf numFmtId="164" fontId="2" fillId="0" borderId="0" xfId="1" applyNumberFormat="1" applyFont="1" applyFill="1" applyBorder="1"/>
    <xf numFmtId="164" fontId="2" fillId="0" borderId="13" xfId="1" applyNumberFormat="1" applyFont="1" applyFill="1" applyBorder="1"/>
    <xf numFmtId="164" fontId="2" fillId="0" borderId="16" xfId="1" applyNumberFormat="1" applyFont="1" applyFill="1" applyBorder="1"/>
    <xf numFmtId="164" fontId="2" fillId="0" borderId="5" xfId="1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56687898089165E-2"/>
          <c:y val="4.0880503144654086E-2"/>
          <c:w val="0.86624203821656054"/>
          <c:h val="0.7295597484276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'er-g1 (2)'!$A$28</c:f>
              <c:strCache>
                <c:ptCount val="1"/>
                <c:pt idx="0">
                  <c:v>PERP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'er-g1 (2)'!$B$27:$F$27</c:f>
              <c:strCache>
                <c:ptCount val="5"/>
                <c:pt idx="0">
                  <c:v>moins de 500 €</c:v>
                </c:pt>
                <c:pt idx="1">
                  <c:v>de 500 à 1499 €</c:v>
                </c:pt>
                <c:pt idx="2">
                  <c:v>de 1500 à 2499 €</c:v>
                </c:pt>
                <c:pt idx="3">
                  <c:v>de 2500 à 4999 €</c:v>
                </c:pt>
                <c:pt idx="4">
                  <c:v>plus de 5000 €</c:v>
                </c:pt>
              </c:strCache>
            </c:strRef>
          </c:cat>
          <c:val>
            <c:numRef>
              <c:f>'er-g1 (2)'!$B$28:$F$28</c:f>
              <c:numCache>
                <c:formatCode>0%</c:formatCode>
                <c:ptCount val="5"/>
                <c:pt idx="0">
                  <c:v>0.5807504604237107</c:v>
                </c:pt>
                <c:pt idx="1">
                  <c:v>0.25767708681757551</c:v>
                </c:pt>
                <c:pt idx="2">
                  <c:v>5.599739664142564E-2</c:v>
                </c:pt>
                <c:pt idx="3">
                  <c:v>6.4326330594299208E-2</c:v>
                </c:pt>
                <c:pt idx="4">
                  <c:v>4.5314464604865302E-2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20C-8920-09DE777A736E}"/>
            </c:ext>
          </c:extLst>
        </c:ser>
        <c:ser>
          <c:idx val="3"/>
          <c:order val="1"/>
          <c:tx>
            <c:strRef>
              <c:f>'er-g1 (2)'!$A$31</c:f>
              <c:strCache>
                <c:ptCount val="1"/>
                <c:pt idx="0">
                  <c:v>fonctionnaires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'er-g1 (2)'!$B$27:$F$27</c:f>
              <c:strCache>
                <c:ptCount val="5"/>
                <c:pt idx="0">
                  <c:v>moins de 500 €</c:v>
                </c:pt>
                <c:pt idx="1">
                  <c:v>de 500 à 1499 €</c:v>
                </c:pt>
                <c:pt idx="2">
                  <c:v>de 1500 à 2499 €</c:v>
                </c:pt>
                <c:pt idx="3">
                  <c:v>de 2500 à 4999 €</c:v>
                </c:pt>
                <c:pt idx="4">
                  <c:v>plus de 5000 €</c:v>
                </c:pt>
              </c:strCache>
            </c:strRef>
          </c:cat>
          <c:val>
            <c:numRef>
              <c:f>'er-g1 (2)'!$B$31:$F$31</c:f>
              <c:numCache>
                <c:formatCode>0%</c:formatCode>
                <c:ptCount val="5"/>
                <c:pt idx="0">
                  <c:v>0.32292592771021017</c:v>
                </c:pt>
                <c:pt idx="1">
                  <c:v>0.48109980685934017</c:v>
                </c:pt>
                <c:pt idx="2">
                  <c:v>0.11637053225361427</c:v>
                </c:pt>
                <c:pt idx="3">
                  <c:v>5.8183076323407683E-2</c:v>
                </c:pt>
                <c:pt idx="4">
                  <c:v>2.14206568534277E-2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A-420C-8920-09DE777A736E}"/>
            </c:ext>
          </c:extLst>
        </c:ser>
        <c:ser>
          <c:idx val="1"/>
          <c:order val="2"/>
          <c:tx>
            <c:strRef>
              <c:f>'er-g1 (2)'!$A$29</c:f>
              <c:strCache>
                <c:ptCount val="1"/>
                <c:pt idx="0">
                  <c:v>Contrat "Madelin"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'er-g1 (2)'!$B$27:$F$27</c:f>
              <c:strCache>
                <c:ptCount val="5"/>
                <c:pt idx="0">
                  <c:v>moins de 500 €</c:v>
                </c:pt>
                <c:pt idx="1">
                  <c:v>de 500 à 1499 €</c:v>
                </c:pt>
                <c:pt idx="2">
                  <c:v>de 1500 à 2499 €</c:v>
                </c:pt>
                <c:pt idx="3">
                  <c:v>de 2500 à 4999 €</c:v>
                </c:pt>
                <c:pt idx="4">
                  <c:v>plus de 5000 €</c:v>
                </c:pt>
              </c:strCache>
            </c:strRef>
          </c:cat>
          <c:val>
            <c:numRef>
              <c:f>'er-g1 (2)'!$B$29:$F$29</c:f>
              <c:numCache>
                <c:formatCode>0%</c:formatCode>
                <c:ptCount val="5"/>
                <c:pt idx="0">
                  <c:v>0.22141955411278502</c:v>
                </c:pt>
                <c:pt idx="1">
                  <c:v>0.42195195675752567</c:v>
                </c:pt>
                <c:pt idx="2">
                  <c:v>0.17513151310558897</c:v>
                </c:pt>
                <c:pt idx="3">
                  <c:v>0.10848465913276283</c:v>
                </c:pt>
                <c:pt idx="4">
                  <c:v>7.8296588146533661E-2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A-420C-8920-09DE777A736E}"/>
            </c:ext>
          </c:extLst>
        </c:ser>
        <c:ser>
          <c:idx val="2"/>
          <c:order val="3"/>
          <c:tx>
            <c:strRef>
              <c:f>'er-g1 (2)'!$A$30</c:f>
              <c:strCache>
                <c:ptCount val="1"/>
                <c:pt idx="0">
                  <c:v>Contrat "Exploitants agricoles"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'er-g1 (2)'!$B$27:$F$27</c:f>
              <c:strCache>
                <c:ptCount val="5"/>
                <c:pt idx="0">
                  <c:v>moins de 500 €</c:v>
                </c:pt>
                <c:pt idx="1">
                  <c:v>de 500 à 1499 €</c:v>
                </c:pt>
                <c:pt idx="2">
                  <c:v>de 1500 à 2499 €</c:v>
                </c:pt>
                <c:pt idx="3">
                  <c:v>de 2500 à 4999 €</c:v>
                </c:pt>
                <c:pt idx="4">
                  <c:v>plus de 5000 €</c:v>
                </c:pt>
              </c:strCache>
            </c:strRef>
          </c:cat>
          <c:val>
            <c:numRef>
              <c:f>'er-g1 (2)'!$B$30:$F$30</c:f>
              <c:numCache>
                <c:formatCode>0%</c:formatCode>
                <c:ptCount val="5"/>
                <c:pt idx="0">
                  <c:v>0.48198746091323391</c:v>
                </c:pt>
                <c:pt idx="1">
                  <c:v>0.38821054389985438</c:v>
                </c:pt>
                <c:pt idx="2">
                  <c:v>6.425629433966204E-2</c:v>
                </c:pt>
                <c:pt idx="3">
                  <c:v>3.7998339954374849E-2</c:v>
                </c:pt>
                <c:pt idx="4">
                  <c:v>2.7547360892874854E-2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A-420C-8920-09DE777A736E}"/>
            </c:ext>
          </c:extLst>
        </c:ser>
        <c:ser>
          <c:idx val="4"/>
          <c:order val="4"/>
          <c:tx>
            <c:strRef>
              <c:f>'er-g1 (2)'!$A$32</c:f>
              <c:strCache>
                <c:ptCount val="1"/>
                <c:pt idx="0">
                  <c:v>PERCO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'er-g1 (2)'!$B$27:$F$27</c:f>
              <c:strCache>
                <c:ptCount val="5"/>
                <c:pt idx="0">
                  <c:v>moins de 500 €</c:v>
                </c:pt>
                <c:pt idx="1">
                  <c:v>de 500 à 1499 €</c:v>
                </c:pt>
                <c:pt idx="2">
                  <c:v>de 1500 à 2499 €</c:v>
                </c:pt>
                <c:pt idx="3">
                  <c:v>de 2500 à 4999 €</c:v>
                </c:pt>
                <c:pt idx="4">
                  <c:v>plus de 5000 €</c:v>
                </c:pt>
              </c:strCache>
            </c:strRef>
          </c:cat>
          <c:val>
            <c:numRef>
              <c:f>'er-g1 (2)'!$B$32:$F$32</c:f>
              <c:numCache>
                <c:formatCode>0%</c:formatCode>
                <c:ptCount val="5"/>
                <c:pt idx="0">
                  <c:v>0.20349924204143507</c:v>
                </c:pt>
                <c:pt idx="1">
                  <c:v>0.35232019538487452</c:v>
                </c:pt>
                <c:pt idx="2">
                  <c:v>0.17641064510695637</c:v>
                </c:pt>
                <c:pt idx="3">
                  <c:v>0.17001431699511538</c:v>
                </c:pt>
                <c:pt idx="4">
                  <c:v>9.7755600471618659E-2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A-420C-8920-09DE777A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4096"/>
        <c:axId val="99205888"/>
      </c:barChart>
      <c:catAx>
        <c:axId val="9920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2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0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204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2802496577879914E-2"/>
          <c:y val="0.89622889731376176"/>
          <c:w val="0.9410834411248834"/>
          <c:h val="0.96541168465052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Footer>&amp;RNA / &amp;D</c:oddFooter>
    </c:headerFooter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41131344103032E-2"/>
          <c:y val="4.4692798387305763E-2"/>
          <c:w val="0.8817217527748068"/>
          <c:h val="0.74581107308816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'er-g2 (2)'!$A$31</c:f>
              <c:strCache>
                <c:ptCount val="1"/>
                <c:pt idx="0">
                  <c:v>PERP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'er-g2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'er-g2 (2)'!$B$31:$F$31</c:f>
              <c:numCache>
                <c:formatCode>0%</c:formatCode>
                <c:ptCount val="5"/>
                <c:pt idx="0">
                  <c:v>0.15896783886967999</c:v>
                </c:pt>
                <c:pt idx="1">
                  <c:v>0.24977901220231818</c:v>
                </c:pt>
                <c:pt idx="2">
                  <c:v>0.3085037052484898</c:v>
                </c:pt>
                <c:pt idx="3">
                  <c:v>0.25020143659842309</c:v>
                </c:pt>
                <c:pt idx="4">
                  <c:v>3.2548007081088896E-2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3-471D-858D-C51177EF198C}"/>
            </c:ext>
          </c:extLst>
        </c:ser>
        <c:ser>
          <c:idx val="3"/>
          <c:order val="1"/>
          <c:tx>
            <c:strRef>
              <c:f>'er-g2 (2)'!$A$34</c:f>
              <c:strCache>
                <c:ptCount val="1"/>
                <c:pt idx="0">
                  <c:v>fonctionnaires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'er-g2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'er-g2 (2)'!$B$34:$F$34</c:f>
              <c:numCache>
                <c:formatCode>0%</c:formatCode>
                <c:ptCount val="5"/>
                <c:pt idx="0">
                  <c:v>1.1716469146417366E-2</c:v>
                </c:pt>
                <c:pt idx="1">
                  <c:v>0.15289478918696944</c:v>
                </c:pt>
                <c:pt idx="2">
                  <c:v>0.34849116773286964</c:v>
                </c:pt>
                <c:pt idx="3">
                  <c:v>0.43107110087328121</c:v>
                </c:pt>
                <c:pt idx="4">
                  <c:v>5.5826473060462373E-2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3-471D-858D-C51177EF198C}"/>
            </c:ext>
          </c:extLst>
        </c:ser>
        <c:ser>
          <c:idx val="1"/>
          <c:order val="2"/>
          <c:tx>
            <c:strRef>
              <c:f>'er-g2 (2)'!$A$32</c:f>
              <c:strCache>
                <c:ptCount val="1"/>
                <c:pt idx="0">
                  <c:v>Contrat "Madelin"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'er-g2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'er-g2 (2)'!$B$32:$F$32</c:f>
              <c:numCache>
                <c:formatCode>0%</c:formatCode>
                <c:ptCount val="5"/>
                <c:pt idx="0">
                  <c:v>4.2584692180314826E-2</c:v>
                </c:pt>
                <c:pt idx="1">
                  <c:v>0.2036636717574585</c:v>
                </c:pt>
                <c:pt idx="2">
                  <c:v>0.33315857388909298</c:v>
                </c:pt>
                <c:pt idx="3">
                  <c:v>0.32789917610767644</c:v>
                </c:pt>
                <c:pt idx="4">
                  <c:v>9.2693886065457254E-2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3-471D-858D-C51177EF198C}"/>
            </c:ext>
          </c:extLst>
        </c:ser>
        <c:ser>
          <c:idx val="2"/>
          <c:order val="3"/>
          <c:tx>
            <c:strRef>
              <c:f>'er-g2 (2)'!$A$33</c:f>
              <c:strCache>
                <c:ptCount val="1"/>
                <c:pt idx="0">
                  <c:v>Contrat "Exploitants agricoles"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'er-g2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'er-g2 (2)'!$B$33:$F$33</c:f>
              <c:numCache>
                <c:formatCode>0%</c:formatCode>
                <c:ptCount val="5"/>
                <c:pt idx="0">
                  <c:v>2.3481165179892613E-2</c:v>
                </c:pt>
                <c:pt idx="1">
                  <c:v>0.1456094364351245</c:v>
                </c:pt>
                <c:pt idx="2">
                  <c:v>0.37797319578911764</c:v>
                </c:pt>
                <c:pt idx="3">
                  <c:v>0.37640045660169957</c:v>
                </c:pt>
                <c:pt idx="4">
                  <c:v>7.6535745994165641E-2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3-471D-858D-C51177EF198C}"/>
            </c:ext>
          </c:extLst>
        </c:ser>
        <c:ser>
          <c:idx val="4"/>
          <c:order val="4"/>
          <c:tx>
            <c:strRef>
              <c:f>'er-g2 (2)'!$A$35</c:f>
              <c:strCache>
                <c:ptCount val="1"/>
                <c:pt idx="0">
                  <c:v>PERCO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'er-g2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'er-g2 (2)'!$B$35:$F$35</c:f>
              <c:numCache>
                <c:formatCode>0%</c:formatCode>
                <c:ptCount val="5"/>
                <c:pt idx="0">
                  <c:v>8.8476069296270915E-2</c:v>
                </c:pt>
                <c:pt idx="1">
                  <c:v>0.20848781442693551</c:v>
                </c:pt>
                <c:pt idx="2">
                  <c:v>0.2958989918762846</c:v>
                </c:pt>
                <c:pt idx="3">
                  <c:v>0.36350004893804444</c:v>
                </c:pt>
                <c:pt idx="4">
                  <c:v>4.3637075462464522E-2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3-471D-858D-C51177EF1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48768"/>
        <c:axId val="102850560"/>
      </c:barChart>
      <c:catAx>
        <c:axId val="10284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8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5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84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2165898617511521E-3"/>
          <c:y val="0.90250701420943069"/>
          <c:w val="0.99078486156972312"/>
          <c:h val="0.974930461278546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Footer>&amp;RNA / &amp;D</c:oddFooter>
    </c:headerFooter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41131344103032E-2"/>
          <c:y val="4.4692798387305763E-2"/>
          <c:w val="0.8817217527748068"/>
          <c:h val="0.74581107308816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'er-g3 (2)'!$A$31</c:f>
              <c:strCache>
                <c:ptCount val="1"/>
                <c:pt idx="0">
                  <c:v>PERP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'er-g3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'er-g3 (2)'!$B$31:$F$31</c:f>
              <c:numCache>
                <c:formatCode>0%</c:formatCode>
                <c:ptCount val="5"/>
                <c:pt idx="0">
                  <c:v>0.2042476427503612</c:v>
                </c:pt>
                <c:pt idx="1">
                  <c:v>0.23616760065810902</c:v>
                </c:pt>
                <c:pt idx="2">
                  <c:v>0.29285016327450997</c:v>
                </c:pt>
                <c:pt idx="3">
                  <c:v>0.24208055989376717</c:v>
                </c:pt>
                <c:pt idx="4">
                  <c:v>2.465403342325263E-2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A-482C-A1E2-0714D0668445}"/>
            </c:ext>
          </c:extLst>
        </c:ser>
        <c:ser>
          <c:idx val="3"/>
          <c:order val="1"/>
          <c:tx>
            <c:strRef>
              <c:f>'er-g3 (2)'!$A$34</c:f>
              <c:strCache>
                <c:ptCount val="1"/>
                <c:pt idx="0">
                  <c:v>fonctionnaires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'er-g3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'er-g3 (2)'!$B$34:$F$34</c:f>
              <c:numCache>
                <c:formatCode>0%</c:formatCode>
                <c:ptCount val="5"/>
                <c:pt idx="0">
                  <c:v>0.27826768567509308</c:v>
                </c:pt>
                <c:pt idx="1">
                  <c:v>0.34920634920634919</c:v>
                </c:pt>
                <c:pt idx="2">
                  <c:v>0.21751910640799529</c:v>
                </c:pt>
                <c:pt idx="3">
                  <c:v>0.12051734273956496</c:v>
                </c:pt>
                <c:pt idx="4">
                  <c:v>3.4489515970997454E-2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A-482C-A1E2-0714D0668445}"/>
            </c:ext>
          </c:extLst>
        </c:ser>
        <c:ser>
          <c:idx val="1"/>
          <c:order val="2"/>
          <c:tx>
            <c:strRef>
              <c:f>'er-g3 (2)'!$A$32</c:f>
              <c:strCache>
                <c:ptCount val="1"/>
                <c:pt idx="0">
                  <c:v>Contrat "Madelin"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'er-g3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'er-g3 (2)'!$B$32:$F$32</c:f>
              <c:numCache>
                <c:formatCode>0%</c:formatCode>
                <c:ptCount val="5"/>
                <c:pt idx="0">
                  <c:v>0.11024178724607626</c:v>
                </c:pt>
                <c:pt idx="1">
                  <c:v>0.33718244803695152</c:v>
                </c:pt>
                <c:pt idx="2">
                  <c:v>0.36018287222510253</c:v>
                </c:pt>
                <c:pt idx="3">
                  <c:v>0.17872460762596032</c:v>
                </c:pt>
                <c:pt idx="4">
                  <c:v>1.3668284865909413E-2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A-482C-A1E2-0714D0668445}"/>
            </c:ext>
          </c:extLst>
        </c:ser>
        <c:ser>
          <c:idx val="2"/>
          <c:order val="3"/>
          <c:tx>
            <c:strRef>
              <c:f>'er-g3 (2)'!$A$33</c:f>
              <c:strCache>
                <c:ptCount val="1"/>
                <c:pt idx="0">
                  <c:v>Contrat "Exploitants agricoles"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'er-g3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'er-g3 (2)'!$B$33:$F$33</c:f>
              <c:numCache>
                <c:formatCode>0%</c:formatCode>
                <c:ptCount val="5"/>
                <c:pt idx="0">
                  <c:v>0.15616992582602832</c:v>
                </c:pt>
                <c:pt idx="1">
                  <c:v>0.27511800404585302</c:v>
                </c:pt>
                <c:pt idx="2">
                  <c:v>0.32690492245448416</c:v>
                </c:pt>
                <c:pt idx="3">
                  <c:v>0.2339851652056642</c:v>
                </c:pt>
                <c:pt idx="4">
                  <c:v>7.8219824679703308E-3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3A-482C-A1E2-0714D0668445}"/>
            </c:ext>
          </c:extLst>
        </c:ser>
        <c:ser>
          <c:idx val="4"/>
          <c:order val="4"/>
          <c:tx>
            <c:strRef>
              <c:f>'er-g3 (2)'!$A$35</c:f>
              <c:strCache>
                <c:ptCount val="1"/>
                <c:pt idx="0">
                  <c:v>PERCO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'er-g3 (2)'!$B$30:$F$30</c:f>
              <c:strCache>
                <c:ptCount val="5"/>
                <c:pt idx="0">
                  <c:v>moins de 30 ans</c:v>
                </c:pt>
                <c:pt idx="1">
                  <c:v>de 30 à 39 ans</c:v>
                </c:pt>
                <c:pt idx="2">
                  <c:v>de 40 à 49 ans</c:v>
                </c:pt>
                <c:pt idx="3">
                  <c:v>de 50 à 59 ans</c:v>
                </c:pt>
                <c:pt idx="4">
                  <c:v>60 ans et plus</c:v>
                </c:pt>
              </c:strCache>
            </c:strRef>
          </c:cat>
          <c:val>
            <c:numRef>
              <c:f>'er-g3 (2)'!$B$35:$F$35</c:f>
              <c:numCache>
                <c:formatCode>0%</c:formatCode>
                <c:ptCount val="5"/>
                <c:pt idx="0">
                  <c:v>0.13662987159270107</c:v>
                </c:pt>
                <c:pt idx="1">
                  <c:v>0.27454381617481416</c:v>
                </c:pt>
                <c:pt idx="2">
                  <c:v>0.28227078170759179</c:v>
                </c:pt>
                <c:pt idx="3">
                  <c:v>0.2706465420139671</c:v>
                </c:pt>
                <c:pt idx="4">
                  <c:v>3.5908988510925881E-2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3A-482C-A1E2-0714D0668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30304"/>
        <c:axId val="102931840"/>
      </c:barChart>
      <c:catAx>
        <c:axId val="10293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9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31840"/>
        <c:scaling>
          <c:orientation val="minMax"/>
          <c:max val="0.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930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2165898617511521E-3"/>
          <c:y val="0.90250701420943069"/>
          <c:w val="0.99078486156972312"/>
          <c:h val="0.974930461278546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Footer>&amp;RNA / &amp;D</c:oddFooter>
    </c:headerFooter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95250</xdr:rowOff>
    </xdr:from>
    <xdr:to>
      <xdr:col>6</xdr:col>
      <xdr:colOff>38100</xdr:colOff>
      <xdr:row>23</xdr:row>
      <xdr:rowOff>95250</xdr:rowOff>
    </xdr:to>
    <xdr:graphicFrame macro="">
      <xdr:nvGraphicFramePr>
        <xdr:cNvPr id="4495" name="Chart 1">
          <a:extLst>
            <a:ext uri="{FF2B5EF4-FFF2-40B4-BE49-F238E27FC236}">
              <a16:creationId xmlns:a16="http://schemas.microsoft.com/office/drawing/2014/main" id="{00000000-0008-0000-0700-00008F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</xdr:row>
      <xdr:rowOff>66675</xdr:rowOff>
    </xdr:from>
    <xdr:to>
      <xdr:col>5</xdr:col>
      <xdr:colOff>304800</xdr:colOff>
      <xdr:row>24</xdr:row>
      <xdr:rowOff>85725</xdr:rowOff>
    </xdr:to>
    <xdr:graphicFrame macro="">
      <xdr:nvGraphicFramePr>
        <xdr:cNvPr id="8591" name="Chart 1">
          <a:extLst>
            <a:ext uri="{FF2B5EF4-FFF2-40B4-BE49-F238E27FC236}">
              <a16:creationId xmlns:a16="http://schemas.microsoft.com/office/drawing/2014/main" id="{00000000-0008-0000-0800-00008F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</xdr:row>
      <xdr:rowOff>66675</xdr:rowOff>
    </xdr:from>
    <xdr:to>
      <xdr:col>5</xdr:col>
      <xdr:colOff>304800</xdr:colOff>
      <xdr:row>24</xdr:row>
      <xdr:rowOff>85725</xdr:rowOff>
    </xdr:to>
    <xdr:graphicFrame macro="">
      <xdr:nvGraphicFramePr>
        <xdr:cNvPr id="12687" name="Chart 1">
          <a:extLst>
            <a:ext uri="{FF2B5EF4-FFF2-40B4-BE49-F238E27FC236}">
              <a16:creationId xmlns:a16="http://schemas.microsoft.com/office/drawing/2014/main" id="{00000000-0008-0000-0900-00008F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R\Epargne%20retraite\Collecte%20des%20donn&#233;es%202018\Prod%20sous%20R\sorties\Tableaux_F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R\Epargne%20retraite\Collecte%20des%20donn&#233;es%202018\Prod%20sous%20R\sorties\Tableaux_S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R\Epargne%20retraite\Collecte%20des%20donn&#233;es%202018\Fiches\Donn&#233;es%20ANCETRE\Tableaux_fiche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sations"/>
      <sheetName val="AdherentsCotisants"/>
      <sheetName val="encours_CL"/>
      <sheetName val="encoursRed_detail"/>
      <sheetName val="prestations"/>
      <sheetName val="rentesRed"/>
      <sheetName val="rentes_vfu_sk"/>
      <sheetName val="benef_rentes_vfu_sk"/>
      <sheetName val="pourDataDrees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65713048.102831997</v>
          </cell>
          <cell r="D4">
            <v>50798.201612627301</v>
          </cell>
        </row>
        <row r="5">
          <cell r="C5">
            <v>960161881</v>
          </cell>
          <cell r="D5">
            <v>595403</v>
          </cell>
        </row>
        <row r="6">
          <cell r="C6">
            <v>504205200</v>
          </cell>
          <cell r="D6">
            <v>304439</v>
          </cell>
        </row>
        <row r="7">
          <cell r="C7">
            <v>17161352</v>
          </cell>
          <cell r="D7">
            <v>17706</v>
          </cell>
        </row>
        <row r="8">
          <cell r="C8">
            <v>588330880.68193805</v>
          </cell>
          <cell r="D8">
            <v>291944.08738319401</v>
          </cell>
        </row>
        <row r="9">
          <cell r="C9">
            <v>62147434.699190803</v>
          </cell>
          <cell r="D9">
            <v>56394.219649681603</v>
          </cell>
        </row>
        <row r="10">
          <cell r="D10">
            <v>0</v>
          </cell>
        </row>
        <row r="11">
          <cell r="C11">
            <v>1691143765.04088</v>
          </cell>
          <cell r="D11">
            <v>238136.76042395999</v>
          </cell>
        </row>
        <row r="12">
          <cell r="C12">
            <v>75014521.035887301</v>
          </cell>
          <cell r="D12">
            <v>65655.798366327494</v>
          </cell>
        </row>
        <row r="13">
          <cell r="C13">
            <v>1981867382.6571801</v>
          </cell>
          <cell r="D13">
            <v>763077.41072235198</v>
          </cell>
        </row>
        <row r="14">
          <cell r="C14">
            <v>2238826</v>
          </cell>
          <cell r="D14">
            <v>1094</v>
          </cell>
        </row>
        <row r="15">
          <cell r="C15">
            <v>69523050</v>
          </cell>
          <cell r="D15">
            <v>32958</v>
          </cell>
        </row>
        <row r="16">
          <cell r="C16">
            <v>4919528</v>
          </cell>
          <cell r="D16">
            <v>3440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chesVersements"/>
      <sheetName val="TranchesAgeTous"/>
      <sheetName val="TranchesAgeNouveaux"/>
      <sheetName val="SexeAdhCot"/>
      <sheetName val="NatureRente"/>
      <sheetName val="BeneficiaireTranche"/>
      <sheetName val="BeneficiaireAge"/>
      <sheetName val="BeneficiaireSexe"/>
    </sheetNames>
    <sheetDataSet>
      <sheetData sheetId="0"/>
      <sheetData sheetId="1"/>
      <sheetData sheetId="2"/>
      <sheetData sheetId="3"/>
      <sheetData sheetId="4">
        <row r="4">
          <cell r="C4">
            <v>39747</v>
          </cell>
          <cell r="D4">
            <v>4718</v>
          </cell>
          <cell r="E4">
            <v>122</v>
          </cell>
          <cell r="F4">
            <v>0</v>
          </cell>
        </row>
        <row r="5">
          <cell r="C5">
            <v>545165</v>
          </cell>
          <cell r="D5">
            <v>35953</v>
          </cell>
          <cell r="E5">
            <v>87</v>
          </cell>
          <cell r="F5">
            <v>21</v>
          </cell>
        </row>
        <row r="6">
          <cell r="C6">
            <v>294861</v>
          </cell>
          <cell r="D6">
            <v>9578</v>
          </cell>
          <cell r="E6">
            <v>0</v>
          </cell>
          <cell r="F6">
            <v>0</v>
          </cell>
        </row>
        <row r="7">
          <cell r="C7">
            <v>17419</v>
          </cell>
          <cell r="D7">
            <v>287</v>
          </cell>
          <cell r="E7">
            <v>0</v>
          </cell>
          <cell r="F7">
            <v>0</v>
          </cell>
        </row>
        <row r="8">
          <cell r="C8">
            <v>191286</v>
          </cell>
          <cell r="D8">
            <v>65047</v>
          </cell>
          <cell r="E8">
            <v>40</v>
          </cell>
          <cell r="F8">
            <v>13</v>
          </cell>
        </row>
        <row r="9">
          <cell r="C9">
            <v>41799</v>
          </cell>
          <cell r="D9">
            <v>13605</v>
          </cell>
          <cell r="E9">
            <v>34</v>
          </cell>
          <cell r="F9">
            <v>0</v>
          </cell>
        </row>
        <row r="10">
          <cell r="C10">
            <v>85171</v>
          </cell>
          <cell r="D10">
            <v>28214</v>
          </cell>
          <cell r="E10">
            <v>2</v>
          </cell>
          <cell r="F10">
            <v>57</v>
          </cell>
        </row>
        <row r="11">
          <cell r="C11">
            <v>31670</v>
          </cell>
          <cell r="D11">
            <v>21206</v>
          </cell>
          <cell r="E11">
            <v>0</v>
          </cell>
          <cell r="F11">
            <v>0</v>
          </cell>
        </row>
        <row r="12">
          <cell r="C12">
            <v>374540</v>
          </cell>
          <cell r="D12">
            <v>115529</v>
          </cell>
          <cell r="E12">
            <v>86</v>
          </cell>
          <cell r="F12">
            <v>0</v>
          </cell>
        </row>
        <row r="13">
          <cell r="C13">
            <v>682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25978</v>
          </cell>
          <cell r="D14">
            <v>6980</v>
          </cell>
          <cell r="E14">
            <v>0</v>
          </cell>
          <cell r="F14">
            <v>0</v>
          </cell>
        </row>
        <row r="15">
          <cell r="C15">
            <v>3185</v>
          </cell>
          <cell r="D15">
            <v>255</v>
          </cell>
          <cell r="E15">
            <v>0</v>
          </cell>
          <cell r="F15">
            <v>0</v>
          </cell>
        </row>
      </sheetData>
      <sheetData sheetId="5">
        <row r="4">
          <cell r="C4">
            <v>10020</v>
          </cell>
          <cell r="D4">
            <v>17672</v>
          </cell>
          <cell r="E4">
            <v>11452</v>
          </cell>
          <cell r="F4">
            <v>4344</v>
          </cell>
          <cell r="G4">
            <v>737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115068</v>
          </cell>
          <cell r="D5">
            <v>145449</v>
          </cell>
          <cell r="E5">
            <v>135299</v>
          </cell>
          <cell r="F5">
            <v>48603</v>
          </cell>
          <cell r="G5">
            <v>3070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46869</v>
          </cell>
          <cell r="D6">
            <v>49193</v>
          </cell>
          <cell r="E6">
            <v>84824</v>
          </cell>
          <cell r="F6">
            <v>116409</v>
          </cell>
          <cell r="G6">
            <v>2114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G7">
            <v>325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52224</v>
          </cell>
          <cell r="D8">
            <v>63274</v>
          </cell>
          <cell r="E8">
            <v>66430</v>
          </cell>
          <cell r="F8">
            <v>54877</v>
          </cell>
          <cell r="G8">
            <v>13545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C9">
            <v>11423</v>
          </cell>
          <cell r="D9">
            <v>22459</v>
          </cell>
          <cell r="E9">
            <v>10775</v>
          </cell>
          <cell r="F9">
            <v>9914</v>
          </cell>
          <cell r="G9">
            <v>730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37966</v>
          </cell>
          <cell r="D11">
            <v>23006</v>
          </cell>
          <cell r="E11">
            <v>25555</v>
          </cell>
          <cell r="F11">
            <v>22365</v>
          </cell>
          <cell r="G11">
            <v>0</v>
          </cell>
          <cell r="H11">
            <v>15768</v>
          </cell>
          <cell r="I11">
            <v>6196</v>
          </cell>
          <cell r="J11">
            <v>3307</v>
          </cell>
          <cell r="K11">
            <v>1674</v>
          </cell>
        </row>
        <row r="12">
          <cell r="G12">
            <v>1046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C13">
            <v>120867</v>
          </cell>
          <cell r="D13">
            <v>139804</v>
          </cell>
          <cell r="E13">
            <v>127373</v>
          </cell>
          <cell r="F13">
            <v>124463</v>
          </cell>
          <cell r="G13">
            <v>69617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G14">
            <v>25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G15">
            <v>2243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G16">
            <v>10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</sheetData>
      <sheetData sheetId="6">
        <row r="4">
          <cell r="C4">
            <v>1439</v>
          </cell>
          <cell r="D4">
            <v>13888</v>
          </cell>
          <cell r="E4">
            <v>19937</v>
          </cell>
          <cell r="F4">
            <v>9064</v>
          </cell>
          <cell r="G4">
            <v>659</v>
          </cell>
          <cell r="H4">
            <v>1384</v>
          </cell>
        </row>
        <row r="5">
          <cell r="C5">
            <v>9959</v>
          </cell>
          <cell r="D5">
            <v>85442</v>
          </cell>
          <cell r="E5">
            <v>153212</v>
          </cell>
          <cell r="F5">
            <v>232573</v>
          </cell>
          <cell r="G5">
            <v>114007</v>
          </cell>
          <cell r="H5">
            <v>210</v>
          </cell>
        </row>
        <row r="6">
          <cell r="C6">
            <v>13151</v>
          </cell>
          <cell r="D6">
            <v>6360</v>
          </cell>
          <cell r="E6">
            <v>5214</v>
          </cell>
          <cell r="F6">
            <v>88667</v>
          </cell>
          <cell r="G6">
            <v>191047</v>
          </cell>
          <cell r="H6">
            <v>0</v>
          </cell>
        </row>
        <row r="8">
          <cell r="C8">
            <v>7070</v>
          </cell>
          <cell r="D8">
            <v>41596</v>
          </cell>
          <cell r="E8">
            <v>86777</v>
          </cell>
          <cell r="F8">
            <v>96315</v>
          </cell>
          <cell r="G8">
            <v>28862</v>
          </cell>
        </row>
        <row r="9">
          <cell r="C9">
            <v>821</v>
          </cell>
          <cell r="D9">
            <v>8070</v>
          </cell>
          <cell r="E9">
            <v>18063</v>
          </cell>
          <cell r="F9">
            <v>23441</v>
          </cell>
          <cell r="G9">
            <v>5730</v>
          </cell>
        </row>
        <row r="11">
          <cell r="C11">
            <v>590</v>
          </cell>
          <cell r="D11">
            <v>10854</v>
          </cell>
          <cell r="E11">
            <v>23711</v>
          </cell>
          <cell r="F11">
            <v>47389</v>
          </cell>
          <cell r="G11">
            <v>55974</v>
          </cell>
        </row>
        <row r="13">
          <cell r="C13">
            <v>6970</v>
          </cell>
          <cell r="D13">
            <v>74265</v>
          </cell>
          <cell r="E13">
            <v>151094</v>
          </cell>
          <cell r="F13">
            <v>239046</v>
          </cell>
          <cell r="G13">
            <v>128002</v>
          </cell>
        </row>
      </sheetData>
      <sheetData sheetId="7">
        <row r="4">
          <cell r="C4">
            <v>24728</v>
          </cell>
          <cell r="D4">
            <v>20255</v>
          </cell>
        </row>
        <row r="5">
          <cell r="C5">
            <v>205621</v>
          </cell>
          <cell r="D5">
            <v>383381</v>
          </cell>
        </row>
        <row r="6">
          <cell r="C6">
            <v>282495</v>
          </cell>
          <cell r="D6">
            <v>21944</v>
          </cell>
        </row>
        <row r="8">
          <cell r="C8">
            <v>170515</v>
          </cell>
          <cell r="D8">
            <v>89650</v>
          </cell>
        </row>
        <row r="9">
          <cell r="C9">
            <v>37171</v>
          </cell>
          <cell r="D9">
            <v>18953</v>
          </cell>
        </row>
        <row r="11">
          <cell r="C11">
            <v>76356</v>
          </cell>
          <cell r="D11">
            <v>62163</v>
          </cell>
        </row>
        <row r="13">
          <cell r="C13">
            <v>388722</v>
          </cell>
          <cell r="D13">
            <v>233021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2">
          <cell r="B12">
            <v>45.077386107225657</v>
          </cell>
          <cell r="C12">
            <v>54.922613892774329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M25"/>
  <sheetViews>
    <sheetView showGridLines="0" workbookViewId="0">
      <selection activeCell="C11" sqref="C11"/>
    </sheetView>
  </sheetViews>
  <sheetFormatPr baseColWidth="10" defaultColWidth="11.42578125" defaultRowHeight="11.25" x14ac:dyDescent="0.2"/>
  <cols>
    <col min="1" max="1" width="11.42578125" style="62"/>
    <col min="2" max="2" width="41.42578125" style="62" customWidth="1"/>
    <col min="3" max="11" width="9" style="62" customWidth="1"/>
    <col min="12" max="12" width="8.85546875" style="62" customWidth="1"/>
    <col min="13" max="16384" width="11.42578125" style="62"/>
  </cols>
  <sheetData>
    <row r="2" spans="2:13" ht="21" customHeight="1" x14ac:dyDescent="0.2">
      <c r="B2" s="158" t="s">
        <v>73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2:13" x14ac:dyDescent="0.2">
      <c r="B3" s="1"/>
      <c r="L3" s="63" t="s">
        <v>44</v>
      </c>
    </row>
    <row r="4" spans="2:13" x14ac:dyDescent="0.2">
      <c r="B4" s="49"/>
      <c r="C4" s="50">
        <v>2009</v>
      </c>
      <c r="D4" s="50">
        <v>2010</v>
      </c>
      <c r="E4" s="50">
        <v>2011</v>
      </c>
      <c r="F4" s="50">
        <v>2012</v>
      </c>
      <c r="G4" s="50">
        <v>2013</v>
      </c>
      <c r="H4" s="50">
        <v>2014</v>
      </c>
      <c r="I4" s="50">
        <v>2015</v>
      </c>
      <c r="J4" s="50">
        <v>2016</v>
      </c>
      <c r="K4" s="50">
        <v>2017</v>
      </c>
      <c r="L4" s="50">
        <v>2018</v>
      </c>
    </row>
    <row r="5" spans="2:13" x14ac:dyDescent="0.2">
      <c r="B5" s="64" t="s">
        <v>37</v>
      </c>
      <c r="C5" s="51">
        <v>805470</v>
      </c>
      <c r="D5" s="51">
        <v>842318.84288761043</v>
      </c>
      <c r="E5" s="51">
        <v>860237.38814936136</v>
      </c>
      <c r="F5" s="51">
        <v>877338.53297942749</v>
      </c>
      <c r="G5" s="51">
        <v>890984.04436504445</v>
      </c>
      <c r="H5" s="51">
        <v>915494.67693236796</v>
      </c>
      <c r="I5" s="51">
        <v>925545.1437001155</v>
      </c>
      <c r="J5" s="51">
        <v>943779.0503292561</v>
      </c>
      <c r="K5" s="52">
        <v>957518.41842765443</v>
      </c>
      <c r="L5" s="52">
        <f>SUM([1]rentesRed!$D$4:$D$7)</f>
        <v>968346.20161262725</v>
      </c>
    </row>
    <row r="6" spans="2:13" x14ac:dyDescent="0.2">
      <c r="B6" s="65" t="s">
        <v>69</v>
      </c>
      <c r="C6" s="51">
        <v>127803</v>
      </c>
      <c r="D6" s="51">
        <v>155242.88706870141</v>
      </c>
      <c r="E6" s="51">
        <v>175424.96483843587</v>
      </c>
      <c r="F6" s="51">
        <v>180200.26214953206</v>
      </c>
      <c r="G6" s="51">
        <v>213987.85725868933</v>
      </c>
      <c r="H6" s="51">
        <v>229261.79423641344</v>
      </c>
      <c r="I6" s="51">
        <v>248924.73016542973</v>
      </c>
      <c r="J6" s="51">
        <v>287699.71879909391</v>
      </c>
      <c r="K6" s="52">
        <v>316663.41114979336</v>
      </c>
      <c r="L6" s="52">
        <f>SUM([1]rentesRed!$D$8:$D$9)</f>
        <v>348338.3070328756</v>
      </c>
    </row>
    <row r="7" spans="2:13" x14ac:dyDescent="0.2">
      <c r="B7" s="65" t="s">
        <v>42</v>
      </c>
      <c r="C7" s="51">
        <v>1202889.7182637521</v>
      </c>
      <c r="D7" s="51">
        <v>982552.02784044831</v>
      </c>
      <c r="E7" s="51">
        <v>948249.06580906012</v>
      </c>
      <c r="F7" s="51">
        <v>985220.93877215567</v>
      </c>
      <c r="G7" s="51">
        <v>965162.13883901562</v>
      </c>
      <c r="H7" s="51">
        <v>1050398.8650708958</v>
      </c>
      <c r="I7" s="51">
        <v>935004.41344568518</v>
      </c>
      <c r="J7" s="51">
        <v>970183.43236579769</v>
      </c>
      <c r="K7" s="52">
        <v>953860.53512793477</v>
      </c>
      <c r="L7" s="52">
        <f>SUM([1]rentesRed!$D$11:$D$16)</f>
        <v>1104361.9695126396</v>
      </c>
    </row>
    <row r="8" spans="2:13" x14ac:dyDescent="0.2">
      <c r="B8" s="53" t="s">
        <v>35</v>
      </c>
      <c r="C8" s="54">
        <v>2136162.7182637518</v>
      </c>
      <c r="D8" s="54">
        <v>1980113.7577967602</v>
      </c>
      <c r="E8" s="54">
        <v>1983911.4187968574</v>
      </c>
      <c r="F8" s="54">
        <v>2042759.7339011151</v>
      </c>
      <c r="G8" s="54">
        <v>2070134.0404627495</v>
      </c>
      <c r="H8" s="54">
        <v>2195155.3362396769</v>
      </c>
      <c r="I8" s="54">
        <v>2109474.2873112303</v>
      </c>
      <c r="J8" s="54">
        <v>2201662.201494148</v>
      </c>
      <c r="K8" s="55">
        <v>2228042.3647053828</v>
      </c>
      <c r="L8" s="55">
        <f>SUM(L5:L7)</f>
        <v>2421046.4781581424</v>
      </c>
      <c r="M8" s="66"/>
    </row>
    <row r="9" spans="2:13" x14ac:dyDescent="0.2">
      <c r="B9" s="157" t="s">
        <v>41</v>
      </c>
      <c r="C9" s="157"/>
      <c r="D9" s="157"/>
      <c r="E9" s="157"/>
    </row>
    <row r="10" spans="2:13" x14ac:dyDescent="0.2">
      <c r="B10" s="56" t="s">
        <v>45</v>
      </c>
      <c r="C10" s="56"/>
      <c r="D10" s="57"/>
      <c r="E10" s="58"/>
    </row>
    <row r="12" spans="2:13" x14ac:dyDescent="0.2">
      <c r="B12" s="49"/>
      <c r="C12" s="50">
        <v>2009</v>
      </c>
      <c r="D12" s="50">
        <v>2010</v>
      </c>
      <c r="E12" s="50">
        <v>2011</v>
      </c>
      <c r="F12" s="50">
        <v>2012</v>
      </c>
      <c r="G12" s="50">
        <v>2013</v>
      </c>
      <c r="H12" s="50">
        <v>2014</v>
      </c>
      <c r="I12" s="50">
        <v>2015</v>
      </c>
      <c r="J12" s="50">
        <v>2016</v>
      </c>
      <c r="K12" s="50">
        <v>2017</v>
      </c>
      <c r="L12" s="50">
        <v>2018</v>
      </c>
    </row>
    <row r="13" spans="2:13" x14ac:dyDescent="0.2">
      <c r="B13" s="64" t="s">
        <v>37</v>
      </c>
      <c r="C13" s="59">
        <f>C5/1000000</f>
        <v>0.80547000000000002</v>
      </c>
      <c r="D13" s="59">
        <f t="shared" ref="D13:K13" si="0">D5/1000000</f>
        <v>0.84231884288761039</v>
      </c>
      <c r="E13" s="59">
        <f t="shared" si="0"/>
        <v>0.86023738814936135</v>
      </c>
      <c r="F13" s="59">
        <f t="shared" si="0"/>
        <v>0.87733853297942743</v>
      </c>
      <c r="G13" s="59">
        <f t="shared" si="0"/>
        <v>0.89098404436504441</v>
      </c>
      <c r="H13" s="59">
        <f t="shared" si="0"/>
        <v>0.91549467693236797</v>
      </c>
      <c r="I13" s="59">
        <f t="shared" si="0"/>
        <v>0.92554514370011554</v>
      </c>
      <c r="J13" s="59">
        <f t="shared" si="0"/>
        <v>0.94377905032925613</v>
      </c>
      <c r="K13" s="59">
        <f t="shared" si="0"/>
        <v>0.95751841842765439</v>
      </c>
      <c r="L13" s="60">
        <f>L5/1000000</f>
        <v>0.9683462016126273</v>
      </c>
    </row>
    <row r="14" spans="2:13" x14ac:dyDescent="0.2">
      <c r="B14" s="65" t="s">
        <v>69</v>
      </c>
      <c r="C14" s="59">
        <f t="shared" ref="C14:L14" si="1">C6/1000000</f>
        <v>0.127803</v>
      </c>
      <c r="D14" s="59">
        <f t="shared" si="1"/>
        <v>0.1552428870687014</v>
      </c>
      <c r="E14" s="59">
        <f t="shared" si="1"/>
        <v>0.17542496483843587</v>
      </c>
      <c r="F14" s="59">
        <f t="shared" si="1"/>
        <v>0.18020026214953205</v>
      </c>
      <c r="G14" s="59">
        <f t="shared" si="1"/>
        <v>0.21398785725868932</v>
      </c>
      <c r="H14" s="59">
        <f t="shared" si="1"/>
        <v>0.22926179423641344</v>
      </c>
      <c r="I14" s="59">
        <f t="shared" si="1"/>
        <v>0.24892473016542974</v>
      </c>
      <c r="J14" s="59">
        <f t="shared" si="1"/>
        <v>0.2876997187990939</v>
      </c>
      <c r="K14" s="59">
        <f t="shared" si="1"/>
        <v>0.31666341114979335</v>
      </c>
      <c r="L14" s="60">
        <f t="shared" si="1"/>
        <v>0.3483383070328756</v>
      </c>
    </row>
    <row r="15" spans="2:13" x14ac:dyDescent="0.2">
      <c r="B15" s="65" t="s">
        <v>42</v>
      </c>
      <c r="C15" s="59">
        <f t="shared" ref="C15:L15" si="2">C7/1000000</f>
        <v>1.2028897182637521</v>
      </c>
      <c r="D15" s="59">
        <f t="shared" si="2"/>
        <v>0.98255202784044826</v>
      </c>
      <c r="E15" s="59">
        <f t="shared" si="2"/>
        <v>0.9482490658090601</v>
      </c>
      <c r="F15" s="59">
        <f t="shared" si="2"/>
        <v>0.98522093877215566</v>
      </c>
      <c r="G15" s="59">
        <f t="shared" si="2"/>
        <v>0.96516213883901558</v>
      </c>
      <c r="H15" s="59">
        <f t="shared" si="2"/>
        <v>1.0503988650708957</v>
      </c>
      <c r="I15" s="59">
        <f t="shared" si="2"/>
        <v>0.93500441344568519</v>
      </c>
      <c r="J15" s="59">
        <f t="shared" si="2"/>
        <v>0.97018343236579774</v>
      </c>
      <c r="K15" s="59">
        <f t="shared" si="2"/>
        <v>0.95386053512793478</v>
      </c>
      <c r="L15" s="60">
        <f t="shared" si="2"/>
        <v>1.1043619695126397</v>
      </c>
    </row>
    <row r="16" spans="2:13" x14ac:dyDescent="0.2">
      <c r="B16" s="53" t="s">
        <v>35</v>
      </c>
      <c r="C16" s="59">
        <f t="shared" ref="C16:K16" si="3">C8/1000000</f>
        <v>2.1361627182637517</v>
      </c>
      <c r="D16" s="59">
        <f t="shared" si="3"/>
        <v>1.9801137577967602</v>
      </c>
      <c r="E16" s="59">
        <f t="shared" si="3"/>
        <v>1.9839114187968574</v>
      </c>
      <c r="F16" s="59">
        <f t="shared" si="3"/>
        <v>2.0427597339011152</v>
      </c>
      <c r="G16" s="59">
        <f t="shared" si="3"/>
        <v>2.0701340404627495</v>
      </c>
      <c r="H16" s="59">
        <f t="shared" si="3"/>
        <v>2.1951553362396767</v>
      </c>
      <c r="I16" s="59">
        <f t="shared" si="3"/>
        <v>2.1094742873112304</v>
      </c>
      <c r="J16" s="59">
        <f t="shared" si="3"/>
        <v>2.2016622014941478</v>
      </c>
      <c r="K16" s="59">
        <f t="shared" si="3"/>
        <v>2.2280423647053826</v>
      </c>
      <c r="L16" s="61">
        <f>L8/1000000</f>
        <v>2.4210464781581424</v>
      </c>
      <c r="M16" s="67"/>
    </row>
    <row r="17" spans="2:12" ht="12" customHeight="1" x14ac:dyDescent="0.2"/>
    <row r="19" spans="2:12" x14ac:dyDescent="0.2">
      <c r="B19" s="159" t="s">
        <v>81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2:12" x14ac:dyDescent="0.2"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2:12" x14ac:dyDescent="0.2"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</row>
    <row r="22" spans="2:12" x14ac:dyDescent="0.2"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2:12" x14ac:dyDescent="0.2"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2:12" x14ac:dyDescent="0.2"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</row>
    <row r="25" spans="2:12" x14ac:dyDescent="0.2"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</row>
  </sheetData>
  <mergeCells count="3">
    <mergeCell ref="B9:E9"/>
    <mergeCell ref="B2:L2"/>
    <mergeCell ref="B19:L25"/>
  </mergeCells>
  <pageMargins left="0.7" right="0.7" top="0.75" bottom="0.75" header="0.3" footer="0.3"/>
  <pageSetup paperSize="9"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2:I57"/>
  <sheetViews>
    <sheetView topLeftCell="A23" zoomScale="85" workbookViewId="0">
      <selection activeCell="A38" sqref="A38:IV58"/>
    </sheetView>
  </sheetViews>
  <sheetFormatPr baseColWidth="10" defaultRowHeight="12.75" x14ac:dyDescent="0.2"/>
  <cols>
    <col min="1" max="1" width="46.140625" customWidth="1"/>
    <col min="2" max="2" width="12.7109375" customWidth="1"/>
  </cols>
  <sheetData>
    <row r="2" spans="1:1" x14ac:dyDescent="0.2">
      <c r="A2" s="30" t="s">
        <v>19</v>
      </c>
    </row>
    <row r="3" spans="1:1" x14ac:dyDescent="0.2">
      <c r="A3" s="7"/>
    </row>
    <row r="4" spans="1:1" x14ac:dyDescent="0.2">
      <c r="A4" s="31"/>
    </row>
    <row r="5" spans="1:1" x14ac:dyDescent="0.2">
      <c r="A5" s="31"/>
    </row>
    <row r="6" spans="1:1" x14ac:dyDescent="0.2">
      <c r="A6" s="31"/>
    </row>
    <row r="7" spans="1:1" x14ac:dyDescent="0.2">
      <c r="A7" s="31"/>
    </row>
    <row r="8" spans="1:1" x14ac:dyDescent="0.2">
      <c r="A8" s="7"/>
    </row>
    <row r="9" spans="1:1" x14ac:dyDescent="0.2">
      <c r="A9" s="7"/>
    </row>
    <row r="10" spans="1:1" x14ac:dyDescent="0.2">
      <c r="A10" s="7"/>
    </row>
    <row r="11" spans="1:1" x14ac:dyDescent="0.2">
      <c r="A11" s="32"/>
    </row>
    <row r="12" spans="1:1" x14ac:dyDescent="0.2">
      <c r="A12" s="7"/>
    </row>
    <row r="13" spans="1:1" x14ac:dyDescent="0.2">
      <c r="A13" s="7"/>
    </row>
    <row r="14" spans="1:1" x14ac:dyDescent="0.2">
      <c r="A14" s="31"/>
    </row>
    <row r="15" spans="1:1" x14ac:dyDescent="0.2">
      <c r="A15" s="7"/>
    </row>
    <row r="16" spans="1:1" x14ac:dyDescent="0.2">
      <c r="A16" s="7"/>
    </row>
    <row r="17" spans="1:9" x14ac:dyDescent="0.2">
      <c r="A17" s="7"/>
    </row>
    <row r="18" spans="1:9" x14ac:dyDescent="0.2">
      <c r="A18" s="7"/>
    </row>
    <row r="19" spans="1:9" x14ac:dyDescent="0.2">
      <c r="A19" s="7"/>
    </row>
    <row r="26" spans="1:9" x14ac:dyDescent="0.2">
      <c r="A26" s="34" t="s">
        <v>18</v>
      </c>
    </row>
    <row r="30" spans="1:9" ht="25.5" x14ac:dyDescent="0.2">
      <c r="A30" s="35"/>
      <c r="B30" s="36" t="s">
        <v>11</v>
      </c>
      <c r="C30" s="36" t="s">
        <v>12</v>
      </c>
      <c r="D30" s="36" t="s">
        <v>13</v>
      </c>
      <c r="E30" s="36" t="s">
        <v>14</v>
      </c>
      <c r="F30" s="36" t="s">
        <v>15</v>
      </c>
    </row>
    <row r="31" spans="1:9" x14ac:dyDescent="0.2">
      <c r="A31" s="37" t="s">
        <v>0</v>
      </c>
      <c r="B31" s="38">
        <v>0.2042476427503612</v>
      </c>
      <c r="C31" s="38">
        <v>0.23616760065810902</v>
      </c>
      <c r="D31" s="38">
        <v>0.29285016327450997</v>
      </c>
      <c r="E31" s="38">
        <v>0.24208055989376717</v>
      </c>
      <c r="F31" s="38">
        <v>2.465403342325263E-2</v>
      </c>
      <c r="H31" s="39"/>
      <c r="I31" s="39"/>
    </row>
    <row r="32" spans="1:9" x14ac:dyDescent="0.2">
      <c r="A32" s="37" t="s">
        <v>7</v>
      </c>
      <c r="B32" s="38">
        <v>0.11024178724607626</v>
      </c>
      <c r="C32" s="38">
        <v>0.33718244803695152</v>
      </c>
      <c r="D32" s="38">
        <v>0.36018287222510253</v>
      </c>
      <c r="E32" s="38">
        <v>0.17872460762596032</v>
      </c>
      <c r="F32" s="38">
        <v>1.3668284865909413E-2</v>
      </c>
      <c r="H32" s="39"/>
      <c r="I32" s="39"/>
    </row>
    <row r="33" spans="1:9" x14ac:dyDescent="0.2">
      <c r="A33" s="37" t="s">
        <v>8</v>
      </c>
      <c r="B33" s="38">
        <v>0.15616992582602832</v>
      </c>
      <c r="C33" s="38">
        <v>0.27511800404585302</v>
      </c>
      <c r="D33" s="38">
        <v>0.32690492245448416</v>
      </c>
      <c r="E33" s="38">
        <v>0.2339851652056642</v>
      </c>
      <c r="F33" s="38">
        <v>7.8219824679703308E-3</v>
      </c>
      <c r="H33" s="39"/>
      <c r="I33" s="39"/>
    </row>
    <row r="34" spans="1:9" x14ac:dyDescent="0.2">
      <c r="A34" s="37" t="s">
        <v>9</v>
      </c>
      <c r="B34" s="38">
        <v>0.27826768567509308</v>
      </c>
      <c r="C34" s="38">
        <v>0.34920634920634919</v>
      </c>
      <c r="D34" s="38">
        <v>0.21751910640799529</v>
      </c>
      <c r="E34" s="38">
        <v>0.12051734273956496</v>
      </c>
      <c r="F34" s="38">
        <v>3.4489515970997454E-2</v>
      </c>
      <c r="H34" s="39"/>
      <c r="I34" s="39"/>
    </row>
    <row r="35" spans="1:9" x14ac:dyDescent="0.2">
      <c r="A35" s="37" t="s">
        <v>10</v>
      </c>
      <c r="B35" s="38">
        <v>0.13662987159270107</v>
      </c>
      <c r="C35" s="38">
        <v>0.27454381617481416</v>
      </c>
      <c r="D35" s="38">
        <v>0.28227078170759179</v>
      </c>
      <c r="E35" s="38">
        <v>0.2706465420139671</v>
      </c>
      <c r="F35" s="38">
        <v>3.5908988510925881E-2</v>
      </c>
      <c r="H35" s="39"/>
      <c r="I35" s="39"/>
    </row>
    <row r="39" spans="1:9" x14ac:dyDescent="0.2">
      <c r="B39">
        <v>6065</v>
      </c>
      <c r="C39">
        <v>12187</v>
      </c>
      <c r="D39">
        <v>12530</v>
      </c>
      <c r="E39">
        <v>12014</v>
      </c>
      <c r="F39">
        <v>1594</v>
      </c>
    </row>
    <row r="40" spans="1:9" x14ac:dyDescent="0.2">
      <c r="A40" s="37" t="s">
        <v>10</v>
      </c>
      <c r="B40" s="25">
        <f>B39/SUM($B$39:$F$39)</f>
        <v>0.13662987159270107</v>
      </c>
      <c r="C40" s="25">
        <f>C39/SUM($B$39:$F$39)</f>
        <v>0.27454381617481416</v>
      </c>
      <c r="D40" s="25">
        <f>D39/SUM($B$39:$F$39)</f>
        <v>0.28227078170759179</v>
      </c>
      <c r="E40" s="25">
        <f>E39/SUM($B$39:$F$39)</f>
        <v>0.2706465420139671</v>
      </c>
      <c r="F40" s="25">
        <f>F39/SUM($B$39:$F$39)</f>
        <v>3.5908988510925881E-2</v>
      </c>
    </row>
    <row r="43" spans="1:9" x14ac:dyDescent="0.2">
      <c r="B43">
        <v>24456</v>
      </c>
      <c r="C43">
        <v>28278</v>
      </c>
      <c r="D43">
        <v>35065</v>
      </c>
      <c r="E43">
        <v>28986</v>
      </c>
      <c r="F43">
        <v>2952</v>
      </c>
    </row>
    <row r="44" spans="1:9" x14ac:dyDescent="0.2">
      <c r="A44" s="37" t="s">
        <v>0</v>
      </c>
      <c r="B44" s="25">
        <f>B43/SUM($B$43:$F$43)</f>
        <v>0.2042476427503612</v>
      </c>
      <c r="C44" s="25">
        <f>C43/SUM($B$43:$F$43)</f>
        <v>0.23616760065810902</v>
      </c>
      <c r="D44" s="25">
        <f>D43/SUM($B$43:$F$43)</f>
        <v>0.29285016327450997</v>
      </c>
      <c r="E44" s="25">
        <f>E43/SUM($B$43:$F$43)</f>
        <v>0.24208055989376717</v>
      </c>
      <c r="F44" s="25">
        <f>F43/SUM($B$43:$F$43)</f>
        <v>2.465403342325263E-2</v>
      </c>
    </row>
    <row r="45" spans="1:9" x14ac:dyDescent="0.2">
      <c r="B45" s="44"/>
      <c r="C45" s="44"/>
      <c r="D45" s="44"/>
      <c r="E45" s="44"/>
      <c r="F45" s="44"/>
    </row>
    <row r="46" spans="1:9" x14ac:dyDescent="0.2">
      <c r="B46" s="44"/>
      <c r="C46" s="44"/>
      <c r="D46" s="44"/>
      <c r="E46" s="44"/>
      <c r="F46" s="44"/>
    </row>
    <row r="47" spans="1:9" x14ac:dyDescent="0.2">
      <c r="B47" s="44"/>
      <c r="C47" s="44"/>
      <c r="D47" s="44"/>
      <c r="E47" s="44"/>
      <c r="F47" s="44"/>
    </row>
    <row r="48" spans="1:9" s="45" customFormat="1" x14ac:dyDescent="0.2">
      <c r="B48" s="46">
        <v>2339</v>
      </c>
      <c r="C48" s="46">
        <v>7154</v>
      </c>
      <c r="D48" s="46">
        <v>7642</v>
      </c>
      <c r="E48" s="46">
        <v>3792</v>
      </c>
      <c r="F48" s="46">
        <v>290</v>
      </c>
    </row>
    <row r="49" spans="1:6" x14ac:dyDescent="0.2">
      <c r="A49" s="37" t="s">
        <v>7</v>
      </c>
      <c r="B49" s="25">
        <f>B48/SUM($B$48:$F$48)</f>
        <v>0.11024178724607626</v>
      </c>
      <c r="C49" s="25">
        <f>C48/SUM($B$48:$F$48)</f>
        <v>0.33718244803695152</v>
      </c>
      <c r="D49" s="25">
        <f>D48/SUM($B$48:$F$48)</f>
        <v>0.36018287222510253</v>
      </c>
      <c r="E49" s="25">
        <f>E48/SUM($B$48:$F$48)</f>
        <v>0.17872460762596032</v>
      </c>
      <c r="F49" s="25">
        <f>F48/SUM($B$48:$F$48)</f>
        <v>1.3668284865909413E-2</v>
      </c>
    </row>
    <row r="52" spans="1:6" x14ac:dyDescent="0.2">
      <c r="B52">
        <v>1158</v>
      </c>
      <c r="C52">
        <v>2040</v>
      </c>
      <c r="D52">
        <v>2424</v>
      </c>
      <c r="E52">
        <v>1735</v>
      </c>
      <c r="F52">
        <v>58</v>
      </c>
    </row>
    <row r="53" spans="1:6" x14ac:dyDescent="0.2">
      <c r="A53" s="37" t="s">
        <v>8</v>
      </c>
      <c r="B53" s="25">
        <f>B52/SUM($B$52:$F$52)</f>
        <v>0.15616992582602832</v>
      </c>
      <c r="C53" s="25">
        <f>C52/SUM($B$52:$F$52)</f>
        <v>0.27511800404585302</v>
      </c>
      <c r="D53" s="25">
        <f>D52/SUM($B$52:$F$52)</f>
        <v>0.32690492245448416</v>
      </c>
      <c r="E53" s="25">
        <f>E52/SUM($B$52:$F$52)</f>
        <v>0.2339851652056642</v>
      </c>
      <c r="F53" s="25">
        <f>F52/SUM($B$52:$F$52)</f>
        <v>7.8219824679703308E-3</v>
      </c>
    </row>
    <row r="56" spans="1:6" x14ac:dyDescent="0.2">
      <c r="B56">
        <v>1420</v>
      </c>
      <c r="C56">
        <v>1782</v>
      </c>
      <c r="D56">
        <v>1110</v>
      </c>
      <c r="E56">
        <v>615</v>
      </c>
      <c r="F56">
        <v>176</v>
      </c>
    </row>
    <row r="57" spans="1:6" x14ac:dyDescent="0.2">
      <c r="A57" s="37" t="s">
        <v>9</v>
      </c>
      <c r="B57" s="25">
        <f>B56/SUM($B$56:$F$56)</f>
        <v>0.27826768567509308</v>
      </c>
      <c r="C57" s="25">
        <f>C56/SUM($B$56:$F$56)</f>
        <v>0.34920634920634919</v>
      </c>
      <c r="D57" s="25">
        <f>D56/SUM($B$56:$F$56)</f>
        <v>0.21751910640799529</v>
      </c>
      <c r="E57" s="25">
        <f>E56/SUM($B$56:$F$56)</f>
        <v>0.12051734273956496</v>
      </c>
      <c r="F57" s="25">
        <f>F56/SUM($B$56:$F$56)</f>
        <v>3.4489515970997454E-2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3"/>
  <sheetViews>
    <sheetView showGridLines="0" tabSelected="1" workbookViewId="0">
      <selection activeCell="D10" sqref="D10"/>
    </sheetView>
  </sheetViews>
  <sheetFormatPr baseColWidth="10" defaultRowHeight="12.75" x14ac:dyDescent="0.2"/>
  <cols>
    <col min="2" max="2" width="15.42578125" customWidth="1"/>
    <col min="3" max="11" width="17.85546875" customWidth="1"/>
    <col min="12" max="12" width="15.42578125" customWidth="1"/>
  </cols>
  <sheetData>
    <row r="2" spans="2:11" x14ac:dyDescent="0.2">
      <c r="C2" s="47" t="s">
        <v>58</v>
      </c>
      <c r="D2" s="47" t="s">
        <v>59</v>
      </c>
      <c r="E2" s="47" t="s">
        <v>60</v>
      </c>
      <c r="F2" s="47" t="s">
        <v>61</v>
      </c>
      <c r="G2" s="47" t="s">
        <v>62</v>
      </c>
      <c r="H2" s="47" t="s">
        <v>63</v>
      </c>
      <c r="I2" s="47" t="s">
        <v>64</v>
      </c>
      <c r="J2" s="47" t="s">
        <v>65</v>
      </c>
      <c r="K2" s="47" t="s">
        <v>66</v>
      </c>
    </row>
    <row r="3" spans="2:11" x14ac:dyDescent="0.2">
      <c r="B3" t="s">
        <v>67</v>
      </c>
      <c r="C3" s="48">
        <f>[2]BeneficiaireTranche!C$11/SUM([2]BeneficiaireTranche!$C$11:$K$11)*100</f>
        <v>27.949674978098749</v>
      </c>
      <c r="D3" s="48">
        <f>[2]BeneficiaireTranche!D$11/SUM([2]BeneficiaireTranche!$C$11:$K$11)*100</f>
        <v>16.936475334408151</v>
      </c>
      <c r="E3" s="48">
        <f>[2]BeneficiaireTranche!E$11/SUM([2]BeneficiaireTranche!$C$11:$K$11)*100</f>
        <v>18.812989097226822</v>
      </c>
      <c r="F3" s="48">
        <f>[2]BeneficiaireTranche!F$11/SUM([2]BeneficiaireTranche!$C$11:$K$11)*100</f>
        <v>16.464586232028093</v>
      </c>
      <c r="G3" s="48">
        <f>[2]BeneficiaireTranche!G$11/SUM([2]BeneficiaireTranche!$C$11:$K$11)*100</f>
        <v>0</v>
      </c>
      <c r="H3" s="48">
        <f>[2]BeneficiaireTranche!H$11/SUM([2]BeneficiaireTranche!$C$11:$K$11)*100</f>
        <v>11.608030212681374</v>
      </c>
      <c r="I3" s="48">
        <f>[2]BeneficiaireTranche!I$11/SUM([2]BeneficiaireTranche!$C$11:$K$11)*100</f>
        <v>4.5613492641916418</v>
      </c>
      <c r="J3" s="48">
        <f>[2]BeneficiaireTranche!J$11/SUM([2]BeneficiaireTranche!$C$11:$K$11)*100</f>
        <v>2.4345355094709102</v>
      </c>
      <c r="K3" s="48">
        <f>[2]BeneficiaireTranche!K$11/SUM([2]BeneficiaireTranche!$C$11:$K$11)*100</f>
        <v>1.2323593718942556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N36"/>
  <sheetViews>
    <sheetView showGridLines="0" workbookViewId="0">
      <selection activeCell="B10" sqref="B10"/>
    </sheetView>
  </sheetViews>
  <sheetFormatPr baseColWidth="10" defaultColWidth="11.42578125" defaultRowHeight="11.25" x14ac:dyDescent="0.2"/>
  <cols>
    <col min="1" max="1" width="11.42578125" style="62"/>
    <col min="2" max="2" width="41.42578125" style="62" customWidth="1"/>
    <col min="3" max="11" width="7" style="62" customWidth="1"/>
    <col min="12" max="12" width="6.85546875" style="62" customWidth="1"/>
    <col min="13" max="16384" width="11.42578125" style="62"/>
  </cols>
  <sheetData>
    <row r="2" spans="2:14" ht="24" customHeight="1" x14ac:dyDescent="0.2">
      <c r="B2" s="161" t="s">
        <v>74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2:14" x14ac:dyDescent="0.2">
      <c r="B3" s="1"/>
      <c r="L3" s="63" t="s">
        <v>72</v>
      </c>
    </row>
    <row r="4" spans="2:14" x14ac:dyDescent="0.2">
      <c r="B4" s="49"/>
      <c r="C4" s="68">
        <v>2009</v>
      </c>
      <c r="D4" s="50">
        <v>2010</v>
      </c>
      <c r="E4" s="69">
        <v>2011</v>
      </c>
      <c r="F4" s="50">
        <v>2012</v>
      </c>
      <c r="G4" s="69">
        <v>2013</v>
      </c>
      <c r="H4" s="50">
        <v>2014</v>
      </c>
      <c r="I4" s="69">
        <v>2015</v>
      </c>
      <c r="J4" s="50">
        <v>2016</v>
      </c>
      <c r="K4" s="70">
        <v>2017</v>
      </c>
      <c r="L4" s="70">
        <v>2018</v>
      </c>
    </row>
    <row r="5" spans="2:14" x14ac:dyDescent="0.2">
      <c r="B5" s="64" t="s">
        <v>37</v>
      </c>
      <c r="C5" s="71">
        <v>1519.8337755596112</v>
      </c>
      <c r="D5" s="72">
        <v>1581.1575492919358</v>
      </c>
      <c r="E5" s="73">
        <v>1581.9016439714271</v>
      </c>
      <c r="F5" s="72">
        <v>1614.0005453320027</v>
      </c>
      <c r="G5" s="73">
        <v>1617.2496922570988</v>
      </c>
      <c r="H5" s="74">
        <v>1596.7522667598244</v>
      </c>
      <c r="I5" s="75">
        <v>1563.4270985469391</v>
      </c>
      <c r="J5" s="74">
        <v>1580.9618156952913</v>
      </c>
      <c r="K5" s="76">
        <v>1597.6719352877758</v>
      </c>
      <c r="L5" s="76">
        <f>SUM([1]rentesRed!$C$4:$C$7)/SUM([1]rentesRed!$D$4:$D$7)</f>
        <v>1597.8185059497794</v>
      </c>
      <c r="N5" s="66"/>
    </row>
    <row r="6" spans="2:14" x14ac:dyDescent="0.2">
      <c r="B6" s="65" t="s">
        <v>69</v>
      </c>
      <c r="C6" s="77">
        <v>1442.9668395890551</v>
      </c>
      <c r="D6" s="78">
        <v>1410.807027415859</v>
      </c>
      <c r="E6" s="79">
        <v>1424.2255271128031</v>
      </c>
      <c r="F6" s="78">
        <v>1550.8633228760191</v>
      </c>
      <c r="G6" s="79">
        <v>1571.1785416055973</v>
      </c>
      <c r="H6" s="80">
        <v>1704.1667277764486</v>
      </c>
      <c r="I6" s="81">
        <v>1827.0401718745234</v>
      </c>
      <c r="J6" s="80">
        <v>1751.3716064304622</v>
      </c>
      <c r="K6" s="82">
        <v>1803.0292839268577</v>
      </c>
      <c r="L6" s="82">
        <f>SUM([1]rentesRed!$C$8:$C$9)/SUM([1]rentesRed!$D$8:$D$9)</f>
        <v>1867.3751989032255</v>
      </c>
      <c r="M6" s="77"/>
      <c r="N6" s="66"/>
    </row>
    <row r="7" spans="2:14" x14ac:dyDescent="0.2">
      <c r="B7" s="65" t="s">
        <v>71</v>
      </c>
      <c r="C7" s="83">
        <v>3244.476629855621</v>
      </c>
      <c r="D7" s="84">
        <v>3445.7611246134829</v>
      </c>
      <c r="E7" s="85">
        <v>3098.1046413512772</v>
      </c>
      <c r="F7" s="84">
        <v>3025.4975839072181</v>
      </c>
      <c r="G7" s="85">
        <v>3188.7540281525112</v>
      </c>
      <c r="H7" s="86">
        <v>2817.1994657152813</v>
      </c>
      <c r="I7" s="87">
        <v>2998.4282803975748</v>
      </c>
      <c r="J7" s="86">
        <v>3048.6059251588235</v>
      </c>
      <c r="K7" s="88">
        <v>3244.0966873137631</v>
      </c>
      <c r="L7" s="88">
        <f>SUM([1]rentesRed!$C$11:$C$16)/SUM([1]rentesRed!$D$11:$D$16)</f>
        <v>3463.2730737928341</v>
      </c>
      <c r="M7" s="77"/>
      <c r="N7" s="66"/>
    </row>
    <row r="8" spans="2:14" x14ac:dyDescent="0.2">
      <c r="B8" s="53" t="s">
        <v>35</v>
      </c>
      <c r="C8" s="89">
        <v>2486.3946627237056</v>
      </c>
      <c r="D8" s="90">
        <v>2504.0331568612869</v>
      </c>
      <c r="E8" s="91">
        <v>2296.4305627377503</v>
      </c>
      <c r="F8" s="90">
        <v>2296.4957819589977</v>
      </c>
      <c r="G8" s="91">
        <v>2349.900937056645</v>
      </c>
      <c r="H8" s="90">
        <v>2196.0949029997828</v>
      </c>
      <c r="I8" s="91">
        <v>2232.8287745163434</v>
      </c>
      <c r="J8" s="90">
        <v>2251.7691903676505</v>
      </c>
      <c r="K8" s="92">
        <v>2336.3645737558368</v>
      </c>
      <c r="L8" s="92">
        <f>SUM([1]rentesRed!$C$4:$C$9,[1]rentesRed!$C$11:$C$16)/SUM([1]rentesRed!$D$4:$D$9,[1]rentesRed!$D$11:$D$16)</f>
        <v>2487.530464016364</v>
      </c>
      <c r="M8" s="66"/>
      <c r="N8" s="66"/>
    </row>
    <row r="9" spans="2:14" x14ac:dyDescent="0.2">
      <c r="B9" s="157"/>
      <c r="C9" s="157"/>
      <c r="D9" s="157"/>
      <c r="E9" s="157"/>
    </row>
    <row r="10" spans="2:14" ht="22.5" x14ac:dyDescent="0.2">
      <c r="B10" s="93" t="s">
        <v>81</v>
      </c>
      <c r="L10" s="66"/>
    </row>
    <row r="13" spans="2:14" x14ac:dyDescent="0.2">
      <c r="B13" s="1"/>
    </row>
    <row r="35" spans="2:5" x14ac:dyDescent="0.2">
      <c r="B35" s="157"/>
      <c r="C35" s="157"/>
      <c r="D35" s="157"/>
      <c r="E35" s="157"/>
    </row>
    <row r="36" spans="2:5" x14ac:dyDescent="0.2">
      <c r="B36" s="56"/>
    </row>
  </sheetData>
  <mergeCells count="3">
    <mergeCell ref="B9:E9"/>
    <mergeCell ref="B35:E35"/>
    <mergeCell ref="B2:L2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theme="0"/>
  </sheetPr>
  <dimension ref="A2:H43"/>
  <sheetViews>
    <sheetView showGridLines="0" zoomScaleNormal="100" workbookViewId="0">
      <selection activeCell="B27" sqref="B27"/>
    </sheetView>
  </sheetViews>
  <sheetFormatPr baseColWidth="10" defaultColWidth="11.42578125" defaultRowHeight="11.25" x14ac:dyDescent="0.2"/>
  <cols>
    <col min="1" max="1" width="3.7109375" style="62" customWidth="1"/>
    <col min="2" max="2" width="37.42578125" style="62" customWidth="1"/>
    <col min="3" max="3" width="14" style="62" bestFit="1" customWidth="1"/>
    <col min="4" max="4" width="15.85546875" style="62" bestFit="1" customWidth="1"/>
    <col min="5" max="5" width="11.42578125" style="62"/>
    <col min="6" max="6" width="6.140625" style="62" customWidth="1"/>
    <col min="7" max="7" width="4.42578125" style="62" customWidth="1"/>
    <col min="8" max="16384" width="11.42578125" style="62"/>
  </cols>
  <sheetData>
    <row r="2" spans="2:8" x14ac:dyDescent="0.2">
      <c r="B2" s="1" t="s">
        <v>47</v>
      </c>
      <c r="H2" s="94"/>
    </row>
    <row r="4" spans="2:8" x14ac:dyDescent="0.2">
      <c r="D4" s="63" t="s">
        <v>28</v>
      </c>
    </row>
    <row r="5" spans="2:8" x14ac:dyDescent="0.2">
      <c r="B5" s="95"/>
      <c r="C5" s="96" t="s">
        <v>23</v>
      </c>
      <c r="D5" s="96" t="s">
        <v>24</v>
      </c>
    </row>
    <row r="6" spans="2:8" x14ac:dyDescent="0.2">
      <c r="B6" s="97" t="s">
        <v>37</v>
      </c>
      <c r="C6" s="98">
        <f>SUM([2]NatureRente!C$4:C$6)/SUM([2]NatureRente!$C$4:$D$6)*100</f>
        <v>94.597009533107823</v>
      </c>
      <c r="D6" s="98">
        <f>SUM([2]NatureRente!D$4:D$6)/SUM([2]NatureRente!$C$4:$D$6)*100</f>
        <v>5.4029904668921809</v>
      </c>
    </row>
    <row r="7" spans="2:8" x14ac:dyDescent="0.2">
      <c r="B7" s="97" t="s">
        <v>69</v>
      </c>
      <c r="C7" s="98">
        <f>SUM([2]NatureRente!C$8:C$9)/SUM([2]NatureRente!$C$8:$D$9)*100</f>
        <v>74.769757840743949</v>
      </c>
      <c r="D7" s="98">
        <f>SUM([2]NatureRente!D$8:D$9)/SUM([2]NatureRente!$C$8:$D$9)*100</f>
        <v>25.23024215925604</v>
      </c>
    </row>
    <row r="8" spans="2:8" x14ac:dyDescent="0.2">
      <c r="B8" s="97" t="s">
        <v>39</v>
      </c>
      <c r="C8" s="98">
        <f>[2]NatureRente!C12/SUM([2]NatureRente!$C$12:$D$12)*100</f>
        <v>76.425972669154746</v>
      </c>
      <c r="D8" s="98">
        <f>[2]NatureRente!D12/SUM([2]NatureRente!$C$12:$D$12)*100</f>
        <v>23.574027330845247</v>
      </c>
    </row>
    <row r="9" spans="2:8" x14ac:dyDescent="0.2">
      <c r="B9" s="99" t="s">
        <v>46</v>
      </c>
      <c r="C9" s="98">
        <f>[2]NatureRente!C$10/SUM([2]NatureRente!$C$10:$D$10)*100</f>
        <v>75.116638003263219</v>
      </c>
      <c r="D9" s="98">
        <f>[2]NatureRente!D$10/SUM([2]NatureRente!$C$10:$D$10)*100</f>
        <v>24.883361996736785</v>
      </c>
    </row>
    <row r="10" spans="2:8" x14ac:dyDescent="0.2">
      <c r="B10" s="100" t="s">
        <v>38</v>
      </c>
      <c r="C10" s="101">
        <f>SUM([2]NatureRente!C$4:C$6,[2]NatureRente!C$8:C$10,[2]NatureRente!C$12)/SUM([2]NatureRente!$C$4:$D$6,[2]NatureRente!$C$8:$D$10,[2]NatureRente!$C$12:$D$12)*100</f>
        <v>85.224253243392496</v>
      </c>
      <c r="D10" s="101">
        <f>SUM([2]NatureRente!D$4:D$6,[2]NatureRente!D$8:D$10,[2]NatureRente!D$12)/SUM([2]NatureRente!$C$4:$D$6,[2]NatureRente!$C$8:$D$10,[2]NatureRente!$C$12:$D$12)*100</f>
        <v>14.775746756607502</v>
      </c>
    </row>
    <row r="11" spans="2:8" ht="24" customHeight="1" x14ac:dyDescent="0.2">
      <c r="B11" s="102" t="s">
        <v>70</v>
      </c>
      <c r="C11" s="103">
        <v>93.497922268394035</v>
      </c>
      <c r="D11" s="103">
        <v>6.5020777316059641</v>
      </c>
    </row>
    <row r="12" spans="2:8" ht="10.5" customHeight="1" x14ac:dyDescent="0.2"/>
    <row r="13" spans="2:8" ht="10.5" customHeight="1" x14ac:dyDescent="0.2"/>
    <row r="14" spans="2:8" ht="10.5" customHeight="1" x14ac:dyDescent="0.2"/>
    <row r="15" spans="2:8" ht="11.25" customHeight="1" x14ac:dyDescent="0.2">
      <c r="B15" s="162" t="s">
        <v>82</v>
      </c>
      <c r="C15" s="163"/>
      <c r="D15" s="163"/>
    </row>
    <row r="16" spans="2:8" ht="11.25" customHeight="1" x14ac:dyDescent="0.2">
      <c r="B16" s="163"/>
      <c r="C16" s="163"/>
      <c r="D16" s="163"/>
      <c r="G16" s="104"/>
      <c r="H16" s="104"/>
    </row>
    <row r="17" spans="1:8" x14ac:dyDescent="0.2">
      <c r="B17" s="163"/>
      <c r="C17" s="163"/>
      <c r="D17" s="163"/>
      <c r="G17" s="104"/>
      <c r="H17" s="104"/>
    </row>
    <row r="18" spans="1:8" x14ac:dyDescent="0.2">
      <c r="B18" s="163"/>
      <c r="C18" s="163"/>
      <c r="D18" s="163"/>
      <c r="E18" s="104"/>
      <c r="F18" s="104"/>
      <c r="G18" s="104"/>
      <c r="H18" s="104"/>
    </row>
    <row r="19" spans="1:8" x14ac:dyDescent="0.2">
      <c r="B19" s="163"/>
      <c r="C19" s="163"/>
      <c r="D19" s="163"/>
      <c r="E19" s="104"/>
      <c r="F19" s="104"/>
      <c r="G19" s="104"/>
      <c r="H19" s="104"/>
    </row>
    <row r="20" spans="1:8" x14ac:dyDescent="0.2">
      <c r="B20" s="163"/>
      <c r="C20" s="163"/>
      <c r="D20" s="163"/>
      <c r="E20" s="104"/>
      <c r="F20" s="104"/>
      <c r="G20" s="104"/>
      <c r="H20" s="104"/>
    </row>
    <row r="21" spans="1:8" x14ac:dyDescent="0.2">
      <c r="B21" s="163"/>
      <c r="C21" s="163"/>
      <c r="D21" s="163"/>
    </row>
    <row r="22" spans="1:8" x14ac:dyDescent="0.2">
      <c r="B22" s="163"/>
      <c r="C22" s="163"/>
      <c r="D22" s="163"/>
    </row>
    <row r="23" spans="1:8" ht="46.5" customHeight="1" x14ac:dyDescent="0.2">
      <c r="A23" s="105"/>
      <c r="B23" s="163"/>
      <c r="C23" s="163"/>
      <c r="D23" s="163"/>
      <c r="E23" s="105"/>
      <c r="F23" s="106"/>
    </row>
    <row r="24" spans="1:8" x14ac:dyDescent="0.2">
      <c r="E24" s="107"/>
      <c r="F24" s="107"/>
    </row>
    <row r="25" spans="1:8" x14ac:dyDescent="0.2">
      <c r="E25" s="107"/>
      <c r="F25" s="107"/>
    </row>
    <row r="26" spans="1:8" x14ac:dyDescent="0.2">
      <c r="E26" s="107"/>
      <c r="F26" s="107"/>
    </row>
    <row r="27" spans="1:8" x14ac:dyDescent="0.2">
      <c r="E27" s="107"/>
      <c r="F27" s="107"/>
    </row>
    <row r="28" spans="1:8" x14ac:dyDescent="0.2">
      <c r="E28" s="107"/>
      <c r="F28" s="107"/>
    </row>
    <row r="29" spans="1:8" x14ac:dyDescent="0.2">
      <c r="E29" s="107"/>
      <c r="F29" s="107"/>
    </row>
    <row r="30" spans="1:8" x14ac:dyDescent="0.2">
      <c r="A30" s="105"/>
      <c r="B30" s="105"/>
      <c r="C30" s="105"/>
      <c r="D30" s="105"/>
      <c r="E30" s="107"/>
      <c r="F30" s="107"/>
    </row>
    <row r="31" spans="1:8" x14ac:dyDescent="0.2">
      <c r="A31" s="105"/>
      <c r="B31" s="105"/>
      <c r="C31" s="108"/>
      <c r="D31" s="108"/>
      <c r="E31" s="107"/>
      <c r="F31" s="107"/>
    </row>
    <row r="32" spans="1:8" x14ac:dyDescent="0.2">
      <c r="A32" s="105"/>
      <c r="B32" s="105"/>
      <c r="C32" s="107"/>
      <c r="D32" s="107"/>
      <c r="E32" s="107"/>
      <c r="F32" s="107"/>
    </row>
    <row r="33" spans="1:6" x14ac:dyDescent="0.2">
      <c r="A33" s="105"/>
      <c r="B33" s="131"/>
      <c r="C33" s="132"/>
      <c r="D33" s="132"/>
      <c r="E33" s="107"/>
      <c r="F33" s="107"/>
    </row>
    <row r="34" spans="1:6" x14ac:dyDescent="0.2">
      <c r="A34" s="105"/>
      <c r="B34" s="105"/>
      <c r="C34" s="132"/>
      <c r="D34" s="132"/>
      <c r="E34" s="107"/>
      <c r="F34" s="107"/>
    </row>
    <row r="35" spans="1:6" x14ac:dyDescent="0.2">
      <c r="A35" s="105"/>
      <c r="B35" s="105"/>
      <c r="C35" s="132"/>
      <c r="D35" s="132"/>
      <c r="E35" s="105"/>
    </row>
    <row r="36" spans="1:6" x14ac:dyDescent="0.2">
      <c r="A36" s="105"/>
      <c r="B36" s="105"/>
      <c r="C36" s="132"/>
      <c r="D36" s="132"/>
      <c r="E36" s="105"/>
    </row>
    <row r="37" spans="1:6" x14ac:dyDescent="0.2">
      <c r="A37" s="105"/>
      <c r="B37" s="105"/>
      <c r="C37" s="132"/>
      <c r="D37" s="132"/>
      <c r="E37" s="105"/>
    </row>
    <row r="38" spans="1:6" x14ac:dyDescent="0.2">
      <c r="A38" s="105"/>
      <c r="B38" s="105"/>
      <c r="C38" s="132"/>
      <c r="D38" s="132"/>
      <c r="E38" s="105"/>
    </row>
    <row r="39" spans="1:6" x14ac:dyDescent="0.2">
      <c r="A39" s="105"/>
      <c r="B39" s="105"/>
      <c r="C39" s="132"/>
      <c r="D39" s="132"/>
      <c r="E39" s="105"/>
    </row>
    <row r="40" spans="1:6" x14ac:dyDescent="0.2">
      <c r="A40" s="105"/>
      <c r="B40" s="105"/>
      <c r="C40" s="132"/>
      <c r="D40" s="132"/>
      <c r="E40" s="105"/>
    </row>
    <row r="41" spans="1:6" x14ac:dyDescent="0.2">
      <c r="A41" s="105"/>
      <c r="B41" s="105"/>
      <c r="C41" s="105"/>
      <c r="D41" s="105"/>
      <c r="E41" s="105"/>
    </row>
    <row r="42" spans="1:6" x14ac:dyDescent="0.2">
      <c r="A42" s="105"/>
      <c r="B42" s="105"/>
      <c r="C42" s="105"/>
      <c r="D42" s="105"/>
      <c r="E42" s="105"/>
    </row>
    <row r="43" spans="1:6" x14ac:dyDescent="0.2">
      <c r="A43" s="105"/>
      <c r="B43" s="105"/>
      <c r="C43" s="105"/>
      <c r="D43" s="105"/>
      <c r="E43" s="105"/>
    </row>
  </sheetData>
  <mergeCells count="1">
    <mergeCell ref="B15:D23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3:M50"/>
  <sheetViews>
    <sheetView showGridLines="0" topLeftCell="A7" zoomScaleNormal="100" workbookViewId="0">
      <selection activeCell="F39" sqref="F39"/>
    </sheetView>
  </sheetViews>
  <sheetFormatPr baseColWidth="10" defaultColWidth="11.42578125" defaultRowHeight="11.25" x14ac:dyDescent="0.2"/>
  <cols>
    <col min="1" max="1" width="11.42578125" style="62"/>
    <col min="2" max="2" width="35.140625" style="62" customWidth="1"/>
    <col min="3" max="9" width="11.42578125" style="62"/>
    <col min="10" max="11" width="10.42578125" style="62" customWidth="1"/>
    <col min="12" max="12" width="13.42578125" style="62" bestFit="1" customWidth="1"/>
    <col min="13" max="16384" width="11.42578125" style="62"/>
  </cols>
  <sheetData>
    <row r="3" spans="2:12" s="110" customFormat="1" ht="12" customHeight="1" x14ac:dyDescent="0.2">
      <c r="B3" s="161" t="s">
        <v>83</v>
      </c>
      <c r="C3" s="161"/>
      <c r="D3" s="161"/>
      <c r="E3" s="161"/>
      <c r="F3" s="161"/>
      <c r="G3" s="161"/>
      <c r="H3" s="161"/>
      <c r="I3" s="161"/>
      <c r="J3" s="161"/>
      <c r="K3" s="109"/>
    </row>
    <row r="7" spans="2:12" x14ac:dyDescent="0.2">
      <c r="B7" s="111"/>
      <c r="C7" s="99">
        <v>2010</v>
      </c>
      <c r="D7" s="99">
        <v>2011</v>
      </c>
      <c r="E7" s="99">
        <v>2012</v>
      </c>
      <c r="F7" s="99">
        <v>2013</v>
      </c>
      <c r="G7" s="99">
        <v>2014</v>
      </c>
      <c r="H7" s="99">
        <v>2015</v>
      </c>
      <c r="I7" s="99">
        <v>2016</v>
      </c>
      <c r="J7" s="99">
        <v>2017</v>
      </c>
      <c r="K7" s="99">
        <v>2018</v>
      </c>
    </row>
    <row r="8" spans="2:12" x14ac:dyDescent="0.2">
      <c r="B8" s="112" t="s">
        <v>75</v>
      </c>
      <c r="C8" s="113">
        <f t="shared" ref="C8:J8" si="0">C32/C17*100</f>
        <v>5.1060967132231392</v>
      </c>
      <c r="D8" s="113">
        <f t="shared" si="0"/>
        <v>5.3230613686773163</v>
      </c>
      <c r="E8" s="113">
        <f t="shared" si="0"/>
        <v>5.4058362716169466</v>
      </c>
      <c r="F8" s="113">
        <f t="shared" si="0"/>
        <v>5.3971056290004444</v>
      </c>
      <c r="G8" s="113">
        <f t="shared" si="0"/>
        <v>5.5263615241949466</v>
      </c>
      <c r="H8" s="113">
        <f t="shared" si="0"/>
        <v>5.5315908526031086</v>
      </c>
      <c r="I8" s="113">
        <f t="shared" si="0"/>
        <v>5.610345753112556</v>
      </c>
      <c r="J8" s="114">
        <f t="shared" si="0"/>
        <v>5.6110648663910707</v>
      </c>
      <c r="K8" s="115">
        <f>K32/K17*100</f>
        <v>5.5918241593384943</v>
      </c>
      <c r="L8" s="116"/>
    </row>
    <row r="9" spans="2:12" x14ac:dyDescent="0.2">
      <c r="B9" s="112" t="s">
        <v>76</v>
      </c>
      <c r="C9" s="113">
        <f t="shared" ref="C9:I9" si="1">C33/C15*100</f>
        <v>4.0627827406767301</v>
      </c>
      <c r="D9" s="113">
        <f t="shared" si="1"/>
        <v>4.4430993563681884</v>
      </c>
      <c r="E9" s="113">
        <f t="shared" si="1"/>
        <v>4.6728284383801135</v>
      </c>
      <c r="F9" s="113">
        <f t="shared" si="1"/>
        <v>5.4635233933362528</v>
      </c>
      <c r="G9" s="113">
        <f t="shared" si="1"/>
        <v>5.5344894831461291</v>
      </c>
      <c r="H9" s="113">
        <f t="shared" si="1"/>
        <v>5.991884004195577</v>
      </c>
      <c r="I9" s="113">
        <f t="shared" si="1"/>
        <v>6.9904079894752931</v>
      </c>
      <c r="J9" s="114">
        <f>J33/J15*100</f>
        <v>7.9948641638682023</v>
      </c>
      <c r="K9" s="115">
        <f>K33/K15*100</f>
        <v>8.5096839346462723</v>
      </c>
      <c r="L9" s="116"/>
    </row>
    <row r="10" spans="2:12" x14ac:dyDescent="0.2">
      <c r="B10" s="112" t="s">
        <v>77</v>
      </c>
      <c r="C10" s="113">
        <f t="shared" ref="C10:J10" si="2">C34/C16*100</f>
        <v>7.2511707715867821</v>
      </c>
      <c r="D10" s="113">
        <f t="shared" si="2"/>
        <v>6.3673918482770961</v>
      </c>
      <c r="E10" s="113">
        <f t="shared" si="2"/>
        <v>6.4904456795218728</v>
      </c>
      <c r="F10" s="113">
        <f t="shared" si="2"/>
        <v>6.1605679573892065</v>
      </c>
      <c r="G10" s="113">
        <f t="shared" si="2"/>
        <v>6.4746950620260062</v>
      </c>
      <c r="H10" s="113">
        <f t="shared" si="2"/>
        <v>5.4419383022753616</v>
      </c>
      <c r="I10" s="113">
        <f t="shared" si="2"/>
        <v>5.5445345287593515</v>
      </c>
      <c r="J10" s="114">
        <f t="shared" si="2"/>
        <v>5.3785817558323279</v>
      </c>
      <c r="K10" s="115">
        <f>K34/K16*100</f>
        <v>5.9128816381400187</v>
      </c>
      <c r="L10" s="116"/>
    </row>
    <row r="11" spans="2:12" x14ac:dyDescent="0.2">
      <c r="B11" s="117" t="s">
        <v>78</v>
      </c>
      <c r="C11" s="118">
        <f t="shared" ref="C11:J11" si="3">C35/C17*100</f>
        <v>11.927908818741253</v>
      </c>
      <c r="D11" s="118">
        <f t="shared" si="3"/>
        <v>11.586280869787759</v>
      </c>
      <c r="E11" s="118">
        <f t="shared" si="3"/>
        <v>11.842919225046986</v>
      </c>
      <c r="F11" s="118">
        <f t="shared" si="3"/>
        <v>11.723761082833688</v>
      </c>
      <c r="G11" s="118">
        <f t="shared" si="3"/>
        <v>12.142938562431496</v>
      </c>
      <c r="H11" s="118">
        <f t="shared" si="3"/>
        <v>11.377594122400158</v>
      </c>
      <c r="I11" s="118">
        <f t="shared" si="3"/>
        <v>11.759659874177174</v>
      </c>
      <c r="J11" s="119">
        <f t="shared" si="3"/>
        <v>11.808721634524066</v>
      </c>
      <c r="K11" s="120">
        <f>K35/K17*100</f>
        <v>12.489121011278124</v>
      </c>
      <c r="L11" s="116"/>
    </row>
    <row r="13" spans="2:12" x14ac:dyDescent="0.2">
      <c r="C13" s="62" t="s">
        <v>56</v>
      </c>
      <c r="D13" s="62" t="s">
        <v>56</v>
      </c>
      <c r="E13" s="62" t="s">
        <v>55</v>
      </c>
      <c r="F13" s="62" t="s">
        <v>56</v>
      </c>
      <c r="G13" s="62" t="s">
        <v>56</v>
      </c>
      <c r="H13" s="62" t="s">
        <v>56</v>
      </c>
      <c r="I13" s="62" t="s">
        <v>55</v>
      </c>
      <c r="J13" s="62" t="s">
        <v>56</v>
      </c>
      <c r="K13" s="106" t="s">
        <v>56</v>
      </c>
    </row>
    <row r="14" spans="2:12" x14ac:dyDescent="0.2">
      <c r="C14" s="100">
        <v>2010</v>
      </c>
      <c r="D14" s="100">
        <v>2011</v>
      </c>
      <c r="E14" s="100">
        <v>2012</v>
      </c>
      <c r="F14" s="100">
        <v>2013</v>
      </c>
      <c r="G14" s="100">
        <v>2014</v>
      </c>
      <c r="H14" s="100">
        <v>2015</v>
      </c>
      <c r="I14" s="100">
        <v>2016</v>
      </c>
      <c r="J14" s="100">
        <v>2017</v>
      </c>
      <c r="K14" s="121">
        <v>2018</v>
      </c>
      <c r="L14" s="122"/>
    </row>
    <row r="15" spans="2:12" x14ac:dyDescent="0.2">
      <c r="C15" s="123">
        <v>3150372</v>
      </c>
      <c r="D15" s="123">
        <v>3133102</v>
      </c>
      <c r="E15" s="123">
        <v>3086972</v>
      </c>
      <c r="F15" s="123">
        <v>3072646</v>
      </c>
      <c r="G15" s="123">
        <v>3086946</v>
      </c>
      <c r="H15" s="123">
        <v>3105326</v>
      </c>
      <c r="I15" s="123">
        <v>3050055</v>
      </c>
      <c r="J15" s="123">
        <v>3023707</v>
      </c>
      <c r="K15" s="115">
        <v>3059796.8583309539</v>
      </c>
    </row>
    <row r="16" spans="2:12" x14ac:dyDescent="0.2">
      <c r="C16" s="123">
        <v>12463259</v>
      </c>
      <c r="D16" s="123">
        <v>12660234</v>
      </c>
      <c r="E16" s="123">
        <v>12843847</v>
      </c>
      <c r="F16" s="123">
        <v>13106937</v>
      </c>
      <c r="G16" s="123">
        <v>13333952</v>
      </c>
      <c r="H16" s="123">
        <v>13486501</v>
      </c>
      <c r="I16" s="123">
        <v>13666111</v>
      </c>
      <c r="J16" s="123">
        <v>13815671</v>
      </c>
      <c r="K16" s="115">
        <v>14036454.469544163</v>
      </c>
    </row>
    <row r="17" spans="2:13" x14ac:dyDescent="0.2">
      <c r="C17" s="123">
        <v>15081953</v>
      </c>
      <c r="D17" s="123">
        <v>15290615</v>
      </c>
      <c r="E17" s="123">
        <v>15349151</v>
      </c>
      <c r="F17" s="123">
        <v>15629468</v>
      </c>
      <c r="G17" s="123">
        <v>15828400</v>
      </c>
      <c r="H17" s="123">
        <v>15980438</v>
      </c>
      <c r="I17" s="123">
        <v>16051317</v>
      </c>
      <c r="J17" s="123">
        <v>16159790</v>
      </c>
      <c r="K17" s="115">
        <v>16389792.061123885</v>
      </c>
    </row>
    <row r="19" spans="2:13" x14ac:dyDescent="0.2">
      <c r="B19" s="164"/>
      <c r="C19" s="165" t="s">
        <v>57</v>
      </c>
      <c r="D19" s="165" t="s">
        <v>57</v>
      </c>
      <c r="E19" s="165" t="s">
        <v>57</v>
      </c>
      <c r="F19" s="165" t="s">
        <v>57</v>
      </c>
      <c r="G19" s="165" t="s">
        <v>57</v>
      </c>
      <c r="H19" s="165" t="s">
        <v>57</v>
      </c>
      <c r="I19" s="165" t="s">
        <v>57</v>
      </c>
      <c r="J19" s="165" t="s">
        <v>57</v>
      </c>
      <c r="K19" s="166" t="s">
        <v>48</v>
      </c>
    </row>
    <row r="20" spans="2:13" x14ac:dyDescent="0.2">
      <c r="B20" s="139" t="s">
        <v>51</v>
      </c>
      <c r="C20" s="108">
        <v>842318.84288761043</v>
      </c>
      <c r="D20" s="108">
        <v>860237.38814936136</v>
      </c>
      <c r="E20" s="108">
        <v>877338.53297942749</v>
      </c>
      <c r="F20" s="108">
        <v>890984.04436504445</v>
      </c>
      <c r="G20" s="108">
        <v>915494.67693236796</v>
      </c>
      <c r="H20" s="108">
        <v>925545.1437001155</v>
      </c>
      <c r="I20" s="108">
        <v>943779.0503292561</v>
      </c>
      <c r="J20" s="108">
        <v>957518.41842765443</v>
      </c>
      <c r="K20" s="167">
        <f>SUM([1]rentesRed!$D$4:$D$7)</f>
        <v>968346.20161262725</v>
      </c>
    </row>
    <row r="21" spans="2:13" x14ac:dyDescent="0.2">
      <c r="B21" s="139" t="s">
        <v>52</v>
      </c>
      <c r="C21" s="108">
        <v>155242.88706870141</v>
      </c>
      <c r="D21" s="108">
        <v>175424.96483843587</v>
      </c>
      <c r="E21" s="108">
        <v>180200.26214953206</v>
      </c>
      <c r="F21" s="108">
        <v>213987.85725868933</v>
      </c>
      <c r="G21" s="108">
        <v>229261.79423641344</v>
      </c>
      <c r="H21" s="108">
        <v>248924.73016542973</v>
      </c>
      <c r="I21" s="108">
        <v>287699.71879909391</v>
      </c>
      <c r="J21" s="108">
        <v>316663.41114979336</v>
      </c>
      <c r="K21" s="167">
        <f>SUM([1]rentesRed!$D$8:$D$9)</f>
        <v>348338.3070328756</v>
      </c>
    </row>
    <row r="22" spans="2:13" x14ac:dyDescent="0.2">
      <c r="B22" s="139" t="s">
        <v>53</v>
      </c>
      <c r="C22" s="108">
        <v>982552.02784044831</v>
      </c>
      <c r="D22" s="108">
        <v>948249.06580906012</v>
      </c>
      <c r="E22" s="108">
        <v>985220.93877215567</v>
      </c>
      <c r="F22" s="108">
        <v>965162.13883901562</v>
      </c>
      <c r="G22" s="108">
        <v>1050398.8650708958</v>
      </c>
      <c r="H22" s="108">
        <v>935004.41344568518</v>
      </c>
      <c r="I22" s="108">
        <v>970183.43236579769</v>
      </c>
      <c r="J22" s="108">
        <v>953860.53512793477</v>
      </c>
      <c r="K22" s="167">
        <f>SUM([1]rentesRed!$D$11:$D$16)</f>
        <v>1104361.9695126396</v>
      </c>
    </row>
    <row r="23" spans="2:13" x14ac:dyDescent="0.2">
      <c r="B23" s="168" t="s">
        <v>54</v>
      </c>
      <c r="C23" s="169">
        <v>1980113.7577967602</v>
      </c>
      <c r="D23" s="169">
        <v>1983911.4187968574</v>
      </c>
      <c r="E23" s="169">
        <v>2038950.2559453575</v>
      </c>
      <c r="F23" s="169">
        <v>2070134.0404627444</v>
      </c>
      <c r="G23" s="169">
        <v>2195155.3362396769</v>
      </c>
      <c r="H23" s="169">
        <v>2109474.2873112303</v>
      </c>
      <c r="I23" s="169">
        <v>2201662.201494148</v>
      </c>
      <c r="J23" s="169">
        <v>2228042.3647053828</v>
      </c>
      <c r="K23" s="170">
        <f>SUM([1]rentesRed!$D$4:$D$16)</f>
        <v>2421046.4781581424</v>
      </c>
    </row>
    <row r="25" spans="2:13" x14ac:dyDescent="0.2">
      <c r="B25" s="164"/>
      <c r="C25" s="165" t="s">
        <v>49</v>
      </c>
      <c r="D25" s="165" t="s">
        <v>49</v>
      </c>
      <c r="E25" s="165" t="s">
        <v>49</v>
      </c>
      <c r="F25" s="165" t="s">
        <v>49</v>
      </c>
      <c r="G25" s="165" t="s">
        <v>49</v>
      </c>
      <c r="H25" s="165" t="s">
        <v>49</v>
      </c>
      <c r="I25" s="165" t="s">
        <v>49</v>
      </c>
      <c r="J25" s="165" t="s">
        <v>49</v>
      </c>
      <c r="K25" s="166" t="s">
        <v>49</v>
      </c>
    </row>
    <row r="26" spans="2:13" x14ac:dyDescent="0.2">
      <c r="B26" s="139" t="s">
        <v>51</v>
      </c>
      <c r="C26" s="171">
        <v>0.91426080863017334</v>
      </c>
      <c r="D26" s="171">
        <v>0.94616768732778933</v>
      </c>
      <c r="E26" s="171">
        <v>0.94575804088467175</v>
      </c>
      <c r="F26" s="171">
        <v>0.9467497230121189</v>
      </c>
      <c r="G26" s="171">
        <v>0.95547754622312653</v>
      </c>
      <c r="H26" s="171">
        <v>0.95508301527032335</v>
      </c>
      <c r="I26" s="171">
        <v>0.9541792449344626</v>
      </c>
      <c r="J26" s="171">
        <f>94.6964864301549/100</f>
        <v>0.94696486430154903</v>
      </c>
      <c r="K26" s="172">
        <f>SUM([2]NatureRente!$C$4:$C$7)/SUM([2]NatureRente!$C$4:$F$7)</f>
        <v>0.94644699448709757</v>
      </c>
    </row>
    <row r="27" spans="2:13" x14ac:dyDescent="0.2">
      <c r="B27" s="139" t="s">
        <v>52</v>
      </c>
      <c r="C27" s="171">
        <v>0.82446785356723107</v>
      </c>
      <c r="D27" s="171">
        <v>0.79354061677918286</v>
      </c>
      <c r="E27" s="171">
        <v>0.80049220672682531</v>
      </c>
      <c r="F27" s="171">
        <v>0.78450588344116801</v>
      </c>
      <c r="G27" s="171">
        <v>0.7452035446613664</v>
      </c>
      <c r="H27" s="171">
        <v>0.74748512029507919</v>
      </c>
      <c r="I27" s="171">
        <v>0.741089665618617</v>
      </c>
      <c r="J27" s="171">
        <f>76.3401324092419/100</f>
        <v>0.76340132409241901</v>
      </c>
      <c r="K27" s="172">
        <f>SUM([2]NatureRente!$C$8:$C$9)/SUM([2]NatureRente!$C$8:$F$9)</f>
        <v>0.74748896813587151</v>
      </c>
    </row>
    <row r="28" spans="2:13" x14ac:dyDescent="0.2">
      <c r="B28" s="139" t="s">
        <v>53</v>
      </c>
      <c r="C28" s="171">
        <v>0.91978049832279385</v>
      </c>
      <c r="D28" s="171">
        <v>0.85012127800095016</v>
      </c>
      <c r="E28" s="171">
        <v>0.84612788856762722</v>
      </c>
      <c r="F28" s="171">
        <v>0.83660737250683936</v>
      </c>
      <c r="G28" s="171">
        <v>0.82190942928965172</v>
      </c>
      <c r="H28" s="171">
        <v>0.78494502592888959</v>
      </c>
      <c r="I28" s="171">
        <v>0.78100925851296998</v>
      </c>
      <c r="J28" s="171">
        <v>0.77903124459610085</v>
      </c>
      <c r="K28" s="172">
        <f>SUM([2]NatureRente!$C$10:$C$15)/SUM([2]NatureRente!$C$10:$F$15)</f>
        <v>0.75152799705863271</v>
      </c>
    </row>
    <row r="29" spans="2:13" x14ac:dyDescent="0.2">
      <c r="B29" s="168" t="s">
        <v>54</v>
      </c>
      <c r="C29" s="173">
        <v>0.90851426835551385</v>
      </c>
      <c r="D29" s="173">
        <v>0.89299027357395433</v>
      </c>
      <c r="E29" s="173">
        <v>0.8915310951603751</v>
      </c>
      <c r="F29" s="173">
        <v>0.88514146959698825</v>
      </c>
      <c r="G29" s="173">
        <v>0.87557944337022109</v>
      </c>
      <c r="H29" s="173">
        <v>0.86191587428130956</v>
      </c>
      <c r="I29" s="173">
        <v>0.8573432760234434</v>
      </c>
      <c r="J29" s="173">
        <v>0.85647591269028189</v>
      </c>
      <c r="K29" s="174">
        <f>SUM([2]NatureRente!$C$4:$C$15)/SUM([2]NatureRente!$C$4:$F$15)</f>
        <v>0.84547776446153433</v>
      </c>
      <c r="M29" s="124"/>
    </row>
    <row r="31" spans="2:13" x14ac:dyDescent="0.2">
      <c r="B31" s="164"/>
      <c r="C31" s="165" t="s">
        <v>50</v>
      </c>
      <c r="D31" s="165" t="s">
        <v>50</v>
      </c>
      <c r="E31" s="165" t="s">
        <v>50</v>
      </c>
      <c r="F31" s="165" t="s">
        <v>50</v>
      </c>
      <c r="G31" s="165" t="s">
        <v>50</v>
      </c>
      <c r="H31" s="165" t="s">
        <v>50</v>
      </c>
      <c r="I31" s="165" t="s">
        <v>50</v>
      </c>
      <c r="J31" s="165" t="s">
        <v>50</v>
      </c>
      <c r="K31" s="166" t="s">
        <v>50</v>
      </c>
    </row>
    <row r="32" spans="2:13" x14ac:dyDescent="0.2">
      <c r="B32" s="139" t="s">
        <v>51</v>
      </c>
      <c r="C32" s="108">
        <f t="shared" ref="C32:J35" si="4">C20*C26</f>
        <v>770099.10642285866</v>
      </c>
      <c r="D32" s="108">
        <f t="shared" si="4"/>
        <v>813928.82009817904</v>
      </c>
      <c r="E32" s="108">
        <f t="shared" si="4"/>
        <v>829749.97214325529</v>
      </c>
      <c r="F32" s="108">
        <f t="shared" si="4"/>
        <v>843538.89721082326</v>
      </c>
      <c r="G32" s="108">
        <f t="shared" si="4"/>
        <v>874734.60749567288</v>
      </c>
      <c r="H32" s="108">
        <f t="shared" si="4"/>
        <v>883972.44661391107</v>
      </c>
      <c r="I32" s="108">
        <f t="shared" si="4"/>
        <v>900534.38162813382</v>
      </c>
      <c r="J32" s="108">
        <f t="shared" si="4"/>
        <v>906736.29917257756</v>
      </c>
      <c r="K32" s="167">
        <f>K20*K26</f>
        <v>916488.35213926807</v>
      </c>
    </row>
    <row r="33" spans="2:11" x14ac:dyDescent="0.2">
      <c r="B33" s="139" t="s">
        <v>52</v>
      </c>
      <c r="C33" s="108">
        <f t="shared" si="4"/>
        <v>127992.76988311231</v>
      </c>
      <c r="D33" s="108">
        <f t="shared" si="4"/>
        <v>139206.83479635886</v>
      </c>
      <c r="E33" s="108">
        <f t="shared" si="4"/>
        <v>144248.90550083134</v>
      </c>
      <c r="F33" s="108">
        <f t="shared" si="4"/>
        <v>167874.73300441063</v>
      </c>
      <c r="G33" s="108">
        <f t="shared" si="4"/>
        <v>170846.7017204001</v>
      </c>
      <c r="H33" s="108">
        <f t="shared" si="4"/>
        <v>186067.53187212636</v>
      </c>
      <c r="I33" s="108">
        <f t="shared" si="4"/>
        <v>213211.28840339064</v>
      </c>
      <c r="J33" s="108">
        <f t="shared" si="4"/>
        <v>241741.26736337433</v>
      </c>
      <c r="K33" s="167">
        <f t="shared" ref="K33:K35" si="5">K21*K27</f>
        <v>260379.04168620057</v>
      </c>
    </row>
    <row r="34" spans="2:11" x14ac:dyDescent="0.2">
      <c r="B34" s="139" t="s">
        <v>53</v>
      </c>
      <c r="C34" s="108">
        <f t="shared" si="4"/>
        <v>903732.19379515911</v>
      </c>
      <c r="D34" s="108">
        <f t="shared" si="4"/>
        <v>806126.7076888053</v>
      </c>
      <c r="E34" s="108">
        <f t="shared" si="4"/>
        <v>833622.91269589961</v>
      </c>
      <c r="F34" s="108">
        <f t="shared" si="4"/>
        <v>807461.76101719018</v>
      </c>
      <c r="G34" s="108">
        <f t="shared" si="4"/>
        <v>863332.73171691783</v>
      </c>
      <c r="H34" s="108">
        <f t="shared" si="4"/>
        <v>733927.0635557496</v>
      </c>
      <c r="I34" s="108">
        <f t="shared" si="4"/>
        <v>757722.24313357985</v>
      </c>
      <c r="J34" s="108">
        <f t="shared" si="4"/>
        <v>743087.15985181776</v>
      </c>
      <c r="K34" s="167">
        <f t="shared" si="5"/>
        <v>829958.93897556083</v>
      </c>
    </row>
    <row r="35" spans="2:11" x14ac:dyDescent="0.2">
      <c r="B35" s="168" t="s">
        <v>54</v>
      </c>
      <c r="C35" s="169">
        <f t="shared" si="4"/>
        <v>1798961.6019254108</v>
      </c>
      <c r="D35" s="169">
        <f t="shared" si="4"/>
        <v>1771613.6006178975</v>
      </c>
      <c r="E35" s="169">
        <f t="shared" si="4"/>
        <v>1817787.5546604916</v>
      </c>
      <c r="F35" s="169">
        <f t="shared" si="4"/>
        <v>1832361.4868379447</v>
      </c>
      <c r="G35" s="169">
        <f t="shared" si="4"/>
        <v>1922032.8874159069</v>
      </c>
      <c r="H35" s="169">
        <f t="shared" si="4"/>
        <v>1818189.3746218015</v>
      </c>
      <c r="I35" s="169">
        <f t="shared" si="4"/>
        <v>1887580.2845259793</v>
      </c>
      <c r="J35" s="169">
        <f t="shared" si="4"/>
        <v>1908264.6178236566</v>
      </c>
      <c r="K35" s="170">
        <f t="shared" si="5"/>
        <v>2046940.9640106172</v>
      </c>
    </row>
    <row r="40" spans="2:11" x14ac:dyDescent="0.2">
      <c r="B40" s="159" t="s">
        <v>84</v>
      </c>
      <c r="C40" s="160"/>
      <c r="D40" s="160"/>
      <c r="E40" s="160"/>
      <c r="F40" s="160"/>
      <c r="G40" s="160"/>
      <c r="H40" s="160"/>
      <c r="I40" s="160"/>
      <c r="J40" s="160"/>
      <c r="K40" s="160"/>
    </row>
    <row r="41" spans="2:11" x14ac:dyDescent="0.2">
      <c r="B41" s="160"/>
      <c r="C41" s="160"/>
      <c r="D41" s="160"/>
      <c r="E41" s="160"/>
      <c r="F41" s="160"/>
      <c r="G41" s="160"/>
      <c r="H41" s="160"/>
      <c r="I41" s="160"/>
      <c r="J41" s="160"/>
      <c r="K41" s="160"/>
    </row>
    <row r="42" spans="2:11" x14ac:dyDescent="0.2">
      <c r="B42" s="160"/>
      <c r="C42" s="160"/>
      <c r="D42" s="160"/>
      <c r="E42" s="160"/>
      <c r="F42" s="160"/>
      <c r="G42" s="160"/>
      <c r="H42" s="160"/>
      <c r="I42" s="160"/>
      <c r="J42" s="160"/>
      <c r="K42" s="160"/>
    </row>
    <row r="43" spans="2:11" x14ac:dyDescent="0.2">
      <c r="B43" s="160"/>
      <c r="C43" s="160"/>
      <c r="D43" s="160"/>
      <c r="E43" s="160"/>
      <c r="F43" s="160"/>
      <c r="G43" s="160"/>
      <c r="H43" s="160"/>
      <c r="I43" s="160"/>
      <c r="J43" s="160"/>
      <c r="K43" s="160"/>
    </row>
    <row r="44" spans="2:11" x14ac:dyDescent="0.2">
      <c r="B44" s="160"/>
      <c r="C44" s="160"/>
      <c r="D44" s="160"/>
      <c r="E44" s="160"/>
      <c r="F44" s="160"/>
      <c r="G44" s="160"/>
      <c r="H44" s="160"/>
      <c r="I44" s="160"/>
      <c r="J44" s="160"/>
      <c r="K44" s="160"/>
    </row>
    <row r="45" spans="2:11" x14ac:dyDescent="0.2">
      <c r="B45" s="160"/>
      <c r="C45" s="160"/>
      <c r="D45" s="160"/>
      <c r="E45" s="160"/>
      <c r="F45" s="160"/>
      <c r="G45" s="160"/>
      <c r="H45" s="160"/>
      <c r="I45" s="160"/>
      <c r="J45" s="160"/>
      <c r="K45" s="160"/>
    </row>
    <row r="46" spans="2:11" x14ac:dyDescent="0.2">
      <c r="B46" s="160"/>
      <c r="C46" s="160"/>
      <c r="D46" s="160"/>
      <c r="E46" s="160"/>
      <c r="F46" s="160"/>
      <c r="G46" s="160"/>
      <c r="H46" s="160"/>
      <c r="I46" s="160"/>
      <c r="J46" s="160"/>
      <c r="K46" s="160"/>
    </row>
    <row r="47" spans="2:11" x14ac:dyDescent="0.2">
      <c r="B47" s="160"/>
      <c r="C47" s="160"/>
      <c r="D47" s="160"/>
      <c r="E47" s="160"/>
      <c r="F47" s="160"/>
      <c r="G47" s="160"/>
      <c r="H47" s="160"/>
      <c r="I47" s="160"/>
      <c r="J47" s="160"/>
      <c r="K47" s="160"/>
    </row>
    <row r="48" spans="2:11" x14ac:dyDescent="0.2">
      <c r="B48" s="160"/>
      <c r="C48" s="160"/>
      <c r="D48" s="160"/>
      <c r="E48" s="160"/>
      <c r="F48" s="160"/>
      <c r="G48" s="160"/>
      <c r="H48" s="160"/>
      <c r="I48" s="160"/>
      <c r="J48" s="160"/>
      <c r="K48" s="160"/>
    </row>
    <row r="49" spans="2:11" x14ac:dyDescent="0.2">
      <c r="B49" s="160"/>
      <c r="C49" s="160"/>
      <c r="D49" s="160"/>
      <c r="E49" s="160"/>
      <c r="F49" s="160"/>
      <c r="G49" s="160"/>
      <c r="H49" s="160"/>
      <c r="I49" s="160"/>
      <c r="J49" s="160"/>
      <c r="K49" s="160"/>
    </row>
    <row r="50" spans="2:11" x14ac:dyDescent="0.2">
      <c r="B50" s="160"/>
      <c r="C50" s="160"/>
      <c r="D50" s="160"/>
      <c r="E50" s="160"/>
      <c r="F50" s="160"/>
      <c r="G50" s="160"/>
      <c r="H50" s="160"/>
      <c r="I50" s="160"/>
      <c r="J50" s="160"/>
      <c r="K50" s="160"/>
    </row>
  </sheetData>
  <mergeCells count="2">
    <mergeCell ref="B3:J3"/>
    <mergeCell ref="B40:K5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>
    <tabColor theme="0"/>
    <pageSetUpPr fitToPage="1"/>
  </sheetPr>
  <dimension ref="B2:BV50"/>
  <sheetViews>
    <sheetView showGridLines="0" zoomScaleNormal="100" workbookViewId="0">
      <selection activeCell="C6" sqref="C6"/>
    </sheetView>
  </sheetViews>
  <sheetFormatPr baseColWidth="10" defaultColWidth="11.42578125" defaultRowHeight="11.25" x14ac:dyDescent="0.2"/>
  <cols>
    <col min="1" max="1" width="3.7109375" style="62" customWidth="1"/>
    <col min="2" max="2" width="43.28515625" style="62" customWidth="1"/>
    <col min="3" max="6" width="11.7109375" style="62" customWidth="1"/>
    <col min="7" max="16384" width="11.42578125" style="62"/>
  </cols>
  <sheetData>
    <row r="2" spans="2:10" x14ac:dyDescent="0.2">
      <c r="B2" s="1" t="s">
        <v>79</v>
      </c>
      <c r="G2" s="1"/>
    </row>
    <row r="3" spans="2:10" x14ac:dyDescent="0.2">
      <c r="B3" s="1"/>
      <c r="G3" s="1"/>
    </row>
    <row r="4" spans="2:10" x14ac:dyDescent="0.2">
      <c r="G4" s="63" t="s">
        <v>28</v>
      </c>
    </row>
    <row r="5" spans="2:10" ht="22.5" x14ac:dyDescent="0.2">
      <c r="B5" s="111"/>
      <c r="C5" s="136" t="s">
        <v>29</v>
      </c>
      <c r="D5" s="136" t="s">
        <v>30</v>
      </c>
      <c r="E5" s="136" t="s">
        <v>31</v>
      </c>
      <c r="F5" s="136" t="s">
        <v>32</v>
      </c>
      <c r="G5" s="136" t="s">
        <v>33</v>
      </c>
    </row>
    <row r="6" spans="2:10" x14ac:dyDescent="0.2">
      <c r="B6" s="137" t="s">
        <v>46</v>
      </c>
      <c r="C6" s="138">
        <f>[2]BeneficiaireTranche!C$11/SUM([2]BeneficiaireTranche!$C$11:$K$11)*100</f>
        <v>27.949674978098749</v>
      </c>
      <c r="D6" s="138">
        <f>[2]BeneficiaireTranche!D$11/SUM([2]BeneficiaireTranche!$C$11:$K$11)*100</f>
        <v>16.936475334408151</v>
      </c>
      <c r="E6" s="138">
        <f>[2]BeneficiaireTranche!E$11/SUM([2]BeneficiaireTranche!$C$11:$K$11)*100</f>
        <v>18.812989097226822</v>
      </c>
      <c r="F6" s="138">
        <f>[2]BeneficiaireTranche!F$11/SUM([2]BeneficiaireTranche!$C$11:$K$11)*100</f>
        <v>16.464586232028093</v>
      </c>
      <c r="G6" s="138">
        <f>SUM([2]BeneficiaireTranche!$G$11:$K$11)/SUM([2]BeneficiaireTranche!$C$11:$K$11)*100</f>
        <v>19.836274358238182</v>
      </c>
      <c r="H6" s="139"/>
    </row>
    <row r="7" spans="2:10" x14ac:dyDescent="0.2">
      <c r="B7" s="137" t="s">
        <v>39</v>
      </c>
      <c r="C7" s="138">
        <f>[2]BeneficiaireTranche!C$13/SUM([2]BeneficiaireTranche!$C$13:$G$13)*100</f>
        <v>20.763102019501002</v>
      </c>
      <c r="D7" s="138">
        <f>[2]BeneficiaireTranche!D$13/SUM([2]BeneficiaireTranche!$C$13:$G$13)*100</f>
        <v>24.016188990661782</v>
      </c>
      <c r="E7" s="138">
        <f>[2]BeneficiaireTranche!E$13/SUM([2]BeneficiaireTranche!$C$13:$G$13)*100</f>
        <v>21.880733314551541</v>
      </c>
      <c r="F7" s="138">
        <f>[2]BeneficiaireTranche!F$13/SUM([2]BeneficiaireTranche!$C$13:$G$13)*100</f>
        <v>21.380839821069049</v>
      </c>
      <c r="G7" s="138">
        <f>[2]BeneficiaireTranche!G$13/SUM([2]BeneficiaireTranche!$C$13:$G$13)*100</f>
        <v>11.959135854216628</v>
      </c>
      <c r="H7" s="139"/>
    </row>
    <row r="8" spans="2:10" x14ac:dyDescent="0.2">
      <c r="B8" s="137" t="s">
        <v>69</v>
      </c>
      <c r="C8" s="138">
        <f>SUM([2]BeneficiaireTranche!C$8:C$9)/SUM([2]BeneficiaireTranche!$C$8:$G$9)*100</f>
        <v>20.823422792662218</v>
      </c>
      <c r="D8" s="138">
        <f>SUM([2]BeneficiaireTranche!D$8:D$9)/SUM([2]BeneficiaireTranche!$C$8:$G$9)*100</f>
        <v>28.049311142446776</v>
      </c>
      <c r="E8" s="138">
        <f>SUM([2]BeneficiaireTranche!E$8:E$9)/SUM([2]BeneficiaireTranche!$C$8:$G$9)*100</f>
        <v>25.259200853260744</v>
      </c>
      <c r="F8" s="138">
        <f>SUM([2]BeneficiaireTranche!F$8:F$9)/SUM([2]BeneficiaireTranche!$C$8:$G$9)*100</f>
        <v>21.197705880235958</v>
      </c>
      <c r="G8" s="138">
        <f>SUM([2]BeneficiaireTranche!G$8:G$9)/SUM([2]BeneficiaireTranche!$C$8:$G$9)*100</f>
        <v>4.6703593313943026</v>
      </c>
      <c r="H8" s="139"/>
    </row>
    <row r="9" spans="2:10" x14ac:dyDescent="0.2">
      <c r="B9" s="137" t="s">
        <v>37</v>
      </c>
      <c r="C9" s="138">
        <f>SUM([2]BeneficiaireTranche!C$4:C$6)/SUM([2]BeneficiaireTranche!$C$4:$G$6)*100</f>
        <v>21.735810992728059</v>
      </c>
      <c r="D9" s="138">
        <f>SUM([2]BeneficiaireTranche!D$4:D$6)/SUM([2]BeneficiaireTranche!$C$4:$G$6)*100</f>
        <v>26.837040510767608</v>
      </c>
      <c r="E9" s="138">
        <f>SUM([2]BeneficiaireTranche!E$4:E$6)/SUM([2]BeneficiaireTranche!$C$4:$G$6)*100</f>
        <v>29.271680889065287</v>
      </c>
      <c r="F9" s="138">
        <f>SUM([2]BeneficiaireTranche!F$4:F$6)/SUM([2]BeneficiaireTranche!$C$4:$G$6)*100</f>
        <v>21.407037843672853</v>
      </c>
      <c r="G9" s="138">
        <f>SUM([2]BeneficiaireTranche!G$4:G$6)/SUM([2]BeneficiaireTranche!$C$4:$G$6)*100</f>
        <v>0.74842976376619064</v>
      </c>
      <c r="H9" s="139"/>
    </row>
    <row r="10" spans="2:10" x14ac:dyDescent="0.2">
      <c r="B10" s="140" t="s">
        <v>38</v>
      </c>
      <c r="C10" s="103">
        <f>SUM([2]BeneficiaireTranche!C$4:C$6,[2]BeneficiaireTranche!C$8:C$9,[2]BeneficiaireTranche!C$11,[2]BeneficiaireTranche!C$13)/SUM([2]BeneficiaireTranche!$C$4:$K$6,[2]BeneficiaireTranche!$C$8:$K$9,[2]BeneficiaireTranche!$C$11:$K$11,[2]BeneficiaireTranche!$C$13:$K$13)*100</f>
        <v>21.735239580434609</v>
      </c>
      <c r="D10" s="103">
        <f>SUM([2]BeneficiaireTranche!D$4:D$6,[2]BeneficiaireTranche!D$8:D$9,[2]BeneficiaireTranche!D$11,[2]BeneficiaireTranche!D$13)/SUM([2]BeneficiaireTranche!$C$4:$K$6,[2]BeneficiaireTranche!$C$8:$K$9,[2]BeneficiaireTranche!$C$11:$K$11,[2]BeneficiaireTranche!$C$13:$K$13)*100</f>
        <v>25.395278098455147</v>
      </c>
      <c r="E10" s="103">
        <f>SUM([2]BeneficiaireTranche!E$4:E$6,[2]BeneficiaireTranche!E$8:E$9,[2]BeneficiaireTranche!E$11,[2]BeneficiaireTranche!E$13)/SUM([2]BeneficiaireTranche!$C$4:$K$6,[2]BeneficiaireTranche!$C$8:$K$9,[2]BeneficiaireTranche!$C$11:$K$11,[2]BeneficiaireTranche!$C$13:$K$13)*100</f>
        <v>25.442171997564383</v>
      </c>
      <c r="F10" s="103">
        <f>SUM([2]BeneficiaireTranche!F$4:F$6,[2]BeneficiaireTranche!F$8:F$9,[2]BeneficiaireTranche!F$11,[2]BeneficiaireTranche!F$13)/SUM([2]BeneficiaireTranche!$C$4:$K$6,[2]BeneficiaireTranche!$C$8:$K$9,[2]BeneficiaireTranche!$C$11:$K$11,[2]BeneficiaireTranche!$C$13:$K$13)*100</f>
        <v>20.993423282187209</v>
      </c>
      <c r="G10" s="103">
        <f>SUM([2]BeneficiaireTranche!$G$4:$K$16)/SUM([2]BeneficiaireTranche!$C$4:$K$6,[2]BeneficiaireTranche!$C$8:$K$9,[2]BeneficiaireTranche!$C$11:$K$11,[2]BeneficiaireTranche!$C$13:$K$13)*100</f>
        <v>6.6349632315462035</v>
      </c>
    </row>
    <row r="12" spans="2:10" x14ac:dyDescent="0.2">
      <c r="B12" s="159" t="s">
        <v>85</v>
      </c>
      <c r="C12" s="160"/>
      <c r="D12" s="160"/>
      <c r="E12" s="160"/>
      <c r="F12" s="160"/>
      <c r="G12" s="160"/>
      <c r="H12" s="160"/>
      <c r="I12" s="160"/>
      <c r="J12" s="160"/>
    </row>
    <row r="13" spans="2:10" x14ac:dyDescent="0.2">
      <c r="B13" s="160"/>
      <c r="C13" s="160"/>
      <c r="D13" s="160"/>
      <c r="E13" s="160"/>
      <c r="F13" s="160"/>
      <c r="G13" s="160"/>
      <c r="H13" s="160"/>
      <c r="I13" s="160"/>
      <c r="J13" s="160"/>
    </row>
    <row r="14" spans="2:10" x14ac:dyDescent="0.2">
      <c r="B14" s="160"/>
      <c r="C14" s="160"/>
      <c r="D14" s="160"/>
      <c r="E14" s="160"/>
      <c r="F14" s="160"/>
      <c r="G14" s="160"/>
      <c r="H14" s="160"/>
      <c r="I14" s="160"/>
      <c r="J14" s="160"/>
    </row>
    <row r="15" spans="2:10" x14ac:dyDescent="0.2">
      <c r="B15" s="160"/>
      <c r="C15" s="160"/>
      <c r="D15" s="160"/>
      <c r="E15" s="160"/>
      <c r="F15" s="160"/>
      <c r="G15" s="160"/>
      <c r="H15" s="160"/>
      <c r="I15" s="160"/>
      <c r="J15" s="160"/>
    </row>
    <row r="16" spans="2:10" x14ac:dyDescent="0.2">
      <c r="B16" s="160"/>
      <c r="C16" s="160"/>
      <c r="D16" s="160"/>
      <c r="E16" s="160"/>
      <c r="F16" s="160"/>
      <c r="G16" s="160"/>
      <c r="H16" s="160"/>
      <c r="I16" s="160"/>
      <c r="J16" s="160"/>
    </row>
    <row r="17" spans="2:19" x14ac:dyDescent="0.2">
      <c r="B17" s="160"/>
      <c r="C17" s="160"/>
      <c r="D17" s="160"/>
      <c r="E17" s="160"/>
      <c r="F17" s="160"/>
      <c r="G17" s="160"/>
      <c r="H17" s="160"/>
      <c r="I17" s="160"/>
      <c r="J17" s="160"/>
    </row>
    <row r="18" spans="2:19" x14ac:dyDescent="0.2">
      <c r="B18" s="160"/>
      <c r="C18" s="160"/>
      <c r="D18" s="160"/>
      <c r="E18" s="160"/>
      <c r="F18" s="160"/>
      <c r="G18" s="160"/>
      <c r="H18" s="160"/>
      <c r="I18" s="160"/>
      <c r="J18" s="160"/>
    </row>
    <row r="19" spans="2:19" x14ac:dyDescent="0.2">
      <c r="B19" s="160"/>
      <c r="C19" s="160"/>
      <c r="D19" s="160"/>
      <c r="E19" s="160"/>
      <c r="F19" s="160"/>
      <c r="G19" s="160"/>
      <c r="H19" s="160"/>
      <c r="I19" s="160"/>
      <c r="J19" s="160"/>
    </row>
    <row r="20" spans="2:19" ht="11.25" customHeight="1" x14ac:dyDescent="0.2">
      <c r="B20" s="160"/>
      <c r="C20" s="160"/>
      <c r="D20" s="160"/>
      <c r="E20" s="160"/>
      <c r="F20" s="160"/>
      <c r="G20" s="160"/>
      <c r="H20" s="160"/>
      <c r="I20" s="160"/>
      <c r="J20" s="160"/>
    </row>
    <row r="21" spans="2:19" x14ac:dyDescent="0.2">
      <c r="B21" s="160"/>
      <c r="C21" s="160"/>
      <c r="D21" s="160"/>
      <c r="E21" s="160"/>
      <c r="F21" s="160"/>
      <c r="G21" s="160"/>
      <c r="H21" s="160"/>
      <c r="I21" s="160"/>
      <c r="J21" s="160"/>
    </row>
    <row r="22" spans="2:19" ht="13.5" customHeight="1" x14ac:dyDescent="0.2">
      <c r="B22" s="160"/>
      <c r="C22" s="160"/>
      <c r="D22" s="160"/>
      <c r="E22" s="160"/>
      <c r="F22" s="160"/>
      <c r="G22" s="160"/>
      <c r="H22" s="160"/>
      <c r="I22" s="160"/>
      <c r="J22" s="160"/>
    </row>
    <row r="23" spans="2:19" x14ac:dyDescent="0.2">
      <c r="B23" s="105"/>
      <c r="C23" s="105"/>
      <c r="D23" s="105"/>
      <c r="E23" s="105"/>
      <c r="F23" s="105"/>
      <c r="G23" s="105"/>
      <c r="H23" s="105"/>
      <c r="I23" s="57"/>
      <c r="J23" s="105"/>
    </row>
    <row r="24" spans="2:19" x14ac:dyDescent="0.2">
      <c r="B24" s="105"/>
      <c r="C24" s="105"/>
      <c r="D24" s="105"/>
      <c r="E24" s="105"/>
      <c r="F24" s="105"/>
      <c r="G24" s="105"/>
      <c r="H24" s="105"/>
      <c r="I24" s="105"/>
      <c r="J24" s="105"/>
    </row>
    <row r="25" spans="2:19" x14ac:dyDescent="0.2">
      <c r="B25" s="105"/>
      <c r="C25" s="105"/>
      <c r="D25" s="105"/>
      <c r="E25" s="105"/>
      <c r="F25" s="105"/>
      <c r="G25" s="105"/>
      <c r="H25" s="105"/>
      <c r="I25" s="105"/>
      <c r="J25" s="105"/>
    </row>
    <row r="26" spans="2:19" x14ac:dyDescent="0.2">
      <c r="B26" s="105"/>
      <c r="C26" s="105"/>
      <c r="D26" s="105"/>
      <c r="E26" s="105"/>
      <c r="F26" s="105"/>
      <c r="G26" s="105"/>
      <c r="H26" s="105"/>
      <c r="I26" s="105"/>
      <c r="J26" s="105"/>
    </row>
    <row r="27" spans="2:19" x14ac:dyDescent="0.2">
      <c r="B27" s="105"/>
      <c r="C27" s="105"/>
      <c r="D27" s="105"/>
      <c r="E27" s="105"/>
      <c r="F27" s="105"/>
      <c r="G27" s="105"/>
      <c r="H27" s="105"/>
      <c r="I27" s="57"/>
      <c r="J27" s="105"/>
    </row>
    <row r="28" spans="2:19" x14ac:dyDescent="0.2">
      <c r="B28" s="105"/>
      <c r="C28" s="105"/>
      <c r="D28" s="105"/>
      <c r="E28" s="105"/>
      <c r="F28" s="105"/>
      <c r="G28" s="105"/>
      <c r="H28" s="105"/>
      <c r="I28" s="57"/>
      <c r="J28" s="105"/>
    </row>
    <row r="29" spans="2:19" x14ac:dyDescent="0.2">
      <c r="B29" s="105"/>
      <c r="C29" s="105"/>
      <c r="D29" s="105"/>
      <c r="E29" s="105"/>
      <c r="F29" s="105"/>
      <c r="G29" s="105"/>
      <c r="H29" s="105"/>
      <c r="I29" s="57"/>
      <c r="J29" s="105"/>
    </row>
    <row r="30" spans="2:19" x14ac:dyDescent="0.2">
      <c r="B30" s="141"/>
      <c r="C30" s="142"/>
      <c r="D30" s="142"/>
      <c r="E30" s="142"/>
      <c r="F30" s="142"/>
      <c r="G30" s="142"/>
      <c r="H30" s="105"/>
      <c r="I30" s="57"/>
      <c r="J30" s="105"/>
    </row>
    <row r="31" spans="2:19" x14ac:dyDescent="0.2">
      <c r="B31" s="105"/>
      <c r="C31" s="57"/>
      <c r="D31" s="57"/>
      <c r="E31" s="143"/>
      <c r="F31" s="143"/>
      <c r="G31" s="108"/>
      <c r="H31" s="105"/>
      <c r="I31" s="57"/>
      <c r="J31" s="105"/>
      <c r="S31" s="15"/>
    </row>
    <row r="32" spans="2:19" x14ac:dyDescent="0.2">
      <c r="B32" s="105"/>
      <c r="C32" s="105"/>
      <c r="D32" s="105"/>
      <c r="E32" s="105"/>
      <c r="F32" s="105"/>
      <c r="G32" s="105"/>
      <c r="H32" s="105"/>
      <c r="I32" s="105"/>
      <c r="J32" s="105"/>
    </row>
    <row r="33" spans="2:74" x14ac:dyDescent="0.2">
      <c r="B33" s="105"/>
      <c r="C33" s="144"/>
      <c r="D33" s="145"/>
      <c r="E33" s="145"/>
      <c r="F33" s="145"/>
      <c r="G33" s="145"/>
      <c r="H33" s="145"/>
      <c r="I33" s="145"/>
      <c r="J33" s="145"/>
      <c r="K33" s="105"/>
      <c r="L33" s="105"/>
      <c r="M33" s="145"/>
      <c r="N33" s="145"/>
      <c r="O33" s="145"/>
      <c r="P33" s="145"/>
      <c r="Q33" s="146"/>
      <c r="R33" s="147"/>
      <c r="S33" s="147"/>
      <c r="T33" s="144"/>
      <c r="U33" s="145"/>
      <c r="V33" s="145"/>
      <c r="W33" s="145"/>
      <c r="X33" s="145"/>
      <c r="Y33" s="145"/>
      <c r="Z33" s="145"/>
      <c r="AA33" s="146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</row>
    <row r="34" spans="2:74" ht="12" customHeight="1" x14ac:dyDescent="0.2">
      <c r="B34" s="106"/>
      <c r="C34" s="148"/>
      <c r="D34" s="148"/>
      <c r="E34" s="148"/>
      <c r="F34" s="148"/>
      <c r="G34" s="148"/>
      <c r="H34" s="145"/>
      <c r="I34" s="145"/>
      <c r="J34" s="145"/>
      <c r="K34" s="105"/>
      <c r="L34" s="105"/>
      <c r="M34" s="145"/>
      <c r="N34" s="145"/>
      <c r="O34" s="145"/>
      <c r="P34" s="145"/>
      <c r="Q34" s="146"/>
      <c r="R34" s="147"/>
      <c r="S34" s="147"/>
      <c r="T34" s="144"/>
      <c r="U34" s="145"/>
      <c r="V34" s="145"/>
      <c r="W34" s="145"/>
      <c r="X34" s="145"/>
      <c r="Y34" s="145"/>
      <c r="Z34" s="145"/>
      <c r="AA34" s="146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</row>
    <row r="35" spans="2:74" x14ac:dyDescent="0.2">
      <c r="B35" s="149"/>
      <c r="C35" s="148"/>
      <c r="D35" s="148"/>
      <c r="E35" s="148"/>
      <c r="F35" s="148"/>
      <c r="G35" s="148"/>
      <c r="H35" s="150"/>
      <c r="I35" s="150"/>
      <c r="J35" s="150"/>
      <c r="K35" s="105"/>
      <c r="L35" s="105"/>
      <c r="M35" s="150"/>
      <c r="N35" s="150"/>
      <c r="O35" s="150"/>
      <c r="P35" s="150"/>
      <c r="Q35" s="150"/>
      <c r="R35" s="105"/>
      <c r="S35" s="105"/>
      <c r="T35" s="144"/>
      <c r="U35" s="150"/>
      <c r="V35" s="150"/>
      <c r="W35" s="150"/>
      <c r="X35" s="150"/>
      <c r="Y35" s="150"/>
      <c r="Z35" s="150"/>
      <c r="AA35" s="150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</row>
    <row r="36" spans="2:74" x14ac:dyDescent="0.2">
      <c r="B36" s="154"/>
      <c r="C36" s="148"/>
      <c r="D36" s="148"/>
      <c r="E36" s="148"/>
      <c r="F36" s="148"/>
      <c r="G36" s="148"/>
      <c r="H36" s="105"/>
      <c r="I36" s="145"/>
      <c r="J36" s="145"/>
      <c r="K36" s="105"/>
      <c r="L36" s="105"/>
      <c r="M36" s="151"/>
      <c r="N36" s="151"/>
      <c r="O36" s="151"/>
      <c r="P36" s="145"/>
      <c r="Q36" s="145"/>
      <c r="R36" s="105"/>
      <c r="S36" s="105"/>
      <c r="T36" s="144"/>
      <c r="U36" s="151"/>
      <c r="V36" s="151"/>
      <c r="W36" s="151"/>
      <c r="X36" s="151"/>
      <c r="Y36" s="151"/>
      <c r="Z36" s="145"/>
      <c r="AA36" s="14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</row>
    <row r="37" spans="2:74" x14ac:dyDescent="0.2">
      <c r="B37" s="144"/>
      <c r="C37" s="148"/>
      <c r="D37" s="148"/>
      <c r="E37" s="148"/>
      <c r="F37" s="148"/>
      <c r="G37" s="148"/>
      <c r="H37" s="105"/>
      <c r="I37" s="152"/>
      <c r="J37" s="145"/>
      <c r="K37" s="105"/>
      <c r="L37" s="105"/>
      <c r="M37" s="152"/>
      <c r="N37" s="152"/>
      <c r="O37" s="152"/>
      <c r="P37" s="152"/>
      <c r="Q37" s="145"/>
      <c r="R37" s="105"/>
      <c r="S37" s="105"/>
      <c r="T37" s="144"/>
      <c r="U37" s="152"/>
      <c r="V37" s="152"/>
      <c r="W37" s="152"/>
      <c r="X37" s="152"/>
      <c r="Y37" s="152"/>
      <c r="Z37" s="152"/>
      <c r="AA37" s="14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</row>
    <row r="38" spans="2:74" x14ac:dyDescent="0.2">
      <c r="B38" s="105"/>
      <c r="C38" s="148"/>
      <c r="D38" s="148"/>
      <c r="E38" s="148"/>
      <c r="F38" s="148"/>
      <c r="G38" s="148"/>
      <c r="H38" s="105"/>
      <c r="I38" s="105"/>
      <c r="J38" s="105"/>
    </row>
    <row r="39" spans="2:74" x14ac:dyDescent="0.2">
      <c r="B39" s="105"/>
      <c r="C39" s="148"/>
      <c r="D39" s="148"/>
      <c r="E39" s="148"/>
      <c r="F39" s="148"/>
      <c r="G39" s="148"/>
      <c r="H39" s="105"/>
      <c r="I39" s="105"/>
      <c r="J39" s="105"/>
    </row>
    <row r="40" spans="2:74" x14ac:dyDescent="0.2">
      <c r="B40" s="105"/>
      <c r="C40" s="148"/>
      <c r="D40" s="148"/>
      <c r="E40" s="148"/>
      <c r="F40" s="148"/>
      <c r="G40" s="148"/>
      <c r="H40" s="105"/>
      <c r="I40" s="105"/>
      <c r="J40" s="105"/>
      <c r="K40" s="153"/>
    </row>
    <row r="41" spans="2:74" x14ac:dyDescent="0.2">
      <c r="B41" s="105"/>
      <c r="C41" s="105"/>
      <c r="D41" s="105"/>
      <c r="E41" s="105"/>
      <c r="F41" s="105"/>
      <c r="G41" s="105"/>
      <c r="H41" s="105"/>
      <c r="I41" s="105"/>
      <c r="J41" s="105"/>
    </row>
    <row r="42" spans="2:74" x14ac:dyDescent="0.2">
      <c r="B42" s="105"/>
      <c r="C42" s="108"/>
      <c r="D42" s="108"/>
      <c r="E42" s="108"/>
      <c r="F42" s="108"/>
      <c r="G42" s="108"/>
      <c r="H42" s="105"/>
      <c r="I42" s="105"/>
      <c r="J42" s="105"/>
    </row>
    <row r="43" spans="2:74" x14ac:dyDescent="0.2">
      <c r="B43" s="105"/>
      <c r="C43" s="108"/>
      <c r="D43" s="108"/>
      <c r="E43" s="108"/>
      <c r="F43" s="108"/>
      <c r="G43" s="108"/>
      <c r="H43" s="105"/>
      <c r="I43" s="105"/>
      <c r="J43" s="105"/>
    </row>
    <row r="44" spans="2:74" x14ac:dyDescent="0.2">
      <c r="B44" s="105"/>
      <c r="C44" s="108"/>
      <c r="D44" s="108"/>
      <c r="E44" s="108"/>
      <c r="F44" s="108"/>
      <c r="G44" s="108"/>
      <c r="H44" s="105"/>
      <c r="I44" s="105"/>
      <c r="J44" s="105"/>
    </row>
    <row r="45" spans="2:74" x14ac:dyDescent="0.2">
      <c r="B45" s="105"/>
      <c r="C45" s="108"/>
      <c r="D45" s="108"/>
      <c r="E45" s="108"/>
      <c r="F45" s="108"/>
      <c r="G45" s="108"/>
      <c r="H45" s="105"/>
      <c r="I45" s="105"/>
      <c r="J45" s="105"/>
    </row>
    <row r="46" spans="2:74" x14ac:dyDescent="0.2">
      <c r="B46" s="105"/>
      <c r="C46" s="108"/>
      <c r="D46" s="108"/>
      <c r="E46" s="108"/>
      <c r="F46" s="108"/>
      <c r="G46" s="108"/>
      <c r="H46" s="105"/>
      <c r="I46" s="105"/>
      <c r="J46" s="105"/>
    </row>
    <row r="47" spans="2:74" x14ac:dyDescent="0.2">
      <c r="B47" s="105"/>
      <c r="C47" s="108"/>
      <c r="D47" s="108"/>
      <c r="E47" s="108"/>
      <c r="F47" s="108"/>
      <c r="G47" s="108"/>
      <c r="H47" s="105"/>
      <c r="I47" s="105"/>
      <c r="J47" s="105"/>
    </row>
    <row r="48" spans="2:74" x14ac:dyDescent="0.2">
      <c r="B48" s="105"/>
      <c r="C48" s="108"/>
      <c r="D48" s="108"/>
      <c r="E48" s="108"/>
      <c r="F48" s="108"/>
      <c r="G48" s="108"/>
      <c r="H48" s="105"/>
      <c r="I48" s="105"/>
      <c r="J48" s="105"/>
    </row>
    <row r="49" spans="2:10" x14ac:dyDescent="0.2">
      <c r="B49" s="105"/>
      <c r="C49" s="105"/>
      <c r="D49" s="105"/>
      <c r="E49" s="105"/>
      <c r="F49" s="105"/>
      <c r="G49" s="105"/>
      <c r="H49" s="105"/>
      <c r="I49" s="105"/>
      <c r="J49" s="105"/>
    </row>
    <row r="50" spans="2:10" x14ac:dyDescent="0.2">
      <c r="B50" s="105"/>
      <c r="C50" s="105"/>
      <c r="D50" s="105"/>
      <c r="E50" s="105"/>
      <c r="F50" s="105"/>
      <c r="G50" s="105"/>
      <c r="H50" s="105"/>
      <c r="I50" s="105"/>
      <c r="J50" s="105"/>
    </row>
  </sheetData>
  <mergeCells count="1">
    <mergeCell ref="B12:J22"/>
  </mergeCells>
  <phoneticPr fontId="2" type="noConversion"/>
  <pageMargins left="0.78740157499999996" right="0.78740157499999996" top="0.984251969" bottom="0.984251969" header="0.4921259845" footer="0.4921259845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0"/>
  </sheetPr>
  <dimension ref="A2:I46"/>
  <sheetViews>
    <sheetView showGridLines="0" zoomScaleNormal="100" workbookViewId="0">
      <selection activeCell="B28" sqref="B28"/>
    </sheetView>
  </sheetViews>
  <sheetFormatPr baseColWidth="10" defaultColWidth="11.42578125" defaultRowHeight="11.25" x14ac:dyDescent="0.2"/>
  <cols>
    <col min="1" max="1" width="3.7109375" style="62" customWidth="1"/>
    <col min="2" max="2" width="46.140625" style="62" customWidth="1"/>
    <col min="3" max="3" width="12.7109375" style="62" customWidth="1"/>
    <col min="4" max="5" width="12.140625" style="62" bestFit="1" customWidth="1"/>
    <col min="6" max="6" width="10" style="62" customWidth="1"/>
    <col min="7" max="7" width="13.7109375" style="62" customWidth="1"/>
    <col min="8" max="8" width="15.42578125" style="62" customWidth="1"/>
    <col min="9" max="16384" width="11.42578125" style="62"/>
  </cols>
  <sheetData>
    <row r="2" spans="2:8" x14ac:dyDescent="0.2">
      <c r="B2" s="1" t="s">
        <v>80</v>
      </c>
    </row>
    <row r="3" spans="2:8" x14ac:dyDescent="0.2">
      <c r="B3" s="1"/>
    </row>
    <row r="4" spans="2:8" x14ac:dyDescent="0.2">
      <c r="B4" s="8"/>
      <c r="G4" s="63" t="s">
        <v>28</v>
      </c>
    </row>
    <row r="5" spans="2:8" x14ac:dyDescent="0.2">
      <c r="B5" s="95"/>
      <c r="C5" s="99" t="s">
        <v>22</v>
      </c>
      <c r="D5" s="99" t="s">
        <v>26</v>
      </c>
      <c r="E5" s="99" t="s">
        <v>27</v>
      </c>
      <c r="F5" s="99" t="s">
        <v>34</v>
      </c>
      <c r="G5" s="99" t="s">
        <v>36</v>
      </c>
    </row>
    <row r="6" spans="2:8" x14ac:dyDescent="0.2">
      <c r="B6" s="125" t="s">
        <v>46</v>
      </c>
      <c r="C6" s="98">
        <f>[2]BeneficiaireAge!C$11/SUM([2]BeneficiaireAge!$C$11:$G$11)*100</f>
        <v>0.42593742329516743</v>
      </c>
      <c r="D6" s="98">
        <f>[2]BeneficiaireAge!D$11/SUM([2]BeneficiaireAge!$C$11:$G$11)*100</f>
        <v>7.835804732958894</v>
      </c>
      <c r="E6" s="98">
        <f>[2]BeneficiaireAge!E$11/SUM([2]BeneficiaireAge!$C$11:$G$11)*100</f>
        <v>17.117630921613074</v>
      </c>
      <c r="F6" s="98">
        <f>[2]BeneficiaireAge!F$11/SUM([2]BeneficiaireAge!$C$11:$G$11)*100</f>
        <v>34.211438224635067</v>
      </c>
      <c r="G6" s="98">
        <f>[2]BeneficiaireAge!G$11/SUM([2]BeneficiaireAge!$C$11:$G$11)*100</f>
        <v>40.409188697497797</v>
      </c>
    </row>
    <row r="7" spans="2:8" x14ac:dyDescent="0.2">
      <c r="B7" s="99" t="s">
        <v>40</v>
      </c>
      <c r="C7" s="98">
        <f>[2]BeneficiaireAge!C$13/SUM([2]BeneficiaireAge!$C$13:$G$13)*100</f>
        <v>1.1628741176254678</v>
      </c>
      <c r="D7" s="98">
        <f>[2]BeneficiaireAge!D$13/SUM([2]BeneficiaireAge!$C$13:$G$13)*100</f>
        <v>12.390365329333624</v>
      </c>
      <c r="E7" s="98">
        <f>[2]BeneficiaireAge!E$13/SUM([2]BeneficiaireAge!$C$13:$G$13)*100</f>
        <v>25.208508167647409</v>
      </c>
      <c r="F7" s="98">
        <f>[2]BeneficiaireAge!F$13/SUM([2]BeneficiaireAge!$C$13:$G$13)*100</f>
        <v>39.882411237001087</v>
      </c>
      <c r="G7" s="98">
        <f>[2]BeneficiaireAge!G$13/SUM([2]BeneficiaireAge!$C$13:$G$13)*100</f>
        <v>21.355841148392415</v>
      </c>
    </row>
    <row r="8" spans="2:8" x14ac:dyDescent="0.2">
      <c r="B8" s="125" t="s">
        <v>69</v>
      </c>
      <c r="C8" s="98">
        <f>SUM([2]BeneficiaireAge!C$8:C$9)/SUM([2]BeneficiaireAge!$C$8:$G$9)*100</f>
        <v>2.4912784732197824</v>
      </c>
      <c r="D8" s="98">
        <f>SUM([2]BeneficiaireAge!D$8:D$9)/SUM([2]BeneficiaireAge!$C$8:$G$9)*100</f>
        <v>15.680121233168636</v>
      </c>
      <c r="E8" s="98">
        <f>SUM([2]BeneficiaireAge!E$8:E$9)/SUM([2]BeneficiaireAge!$C$8:$G$9)*100</f>
        <v>33.099180728977565</v>
      </c>
      <c r="F8" s="98">
        <f>SUM([2]BeneficiaireAge!F$8:F$9)/SUM([2]BeneficiaireAge!$C$8:$G$9)*100</f>
        <v>37.808331623230039</v>
      </c>
      <c r="G8" s="98">
        <f>SUM([2]BeneficiaireAge!G$8:G$9)/SUM([2]BeneficiaireAge!$C$8:$G$9)*100</f>
        <v>10.921087941403968</v>
      </c>
    </row>
    <row r="9" spans="2:8" x14ac:dyDescent="0.2">
      <c r="B9" s="99" t="s">
        <v>37</v>
      </c>
      <c r="C9" s="98">
        <f>SUM([2]BeneficiaireAge!C$4:C$6)/SUM([2]BeneficiaireAge!$C$4:$H$6)*100</f>
        <v>2.5944475503929874</v>
      </c>
      <c r="D9" s="98">
        <f>SUM([2]BeneficiaireAge!D$4:D$6)/SUM([2]BeneficiaireAge!$C$4:$H$6)*100</f>
        <v>11.169789466008181</v>
      </c>
      <c r="E9" s="98">
        <f>SUM([2]BeneficiaireAge!E$4:E$6)/SUM([2]BeneficiaireAge!$C$4:$H$6)*100</f>
        <v>18.850195463389323</v>
      </c>
      <c r="F9" s="98">
        <f>SUM([2]BeneficiaireAge!F$4:F$6)/SUM([2]BeneficiaireAge!$C$4:$H$6)*100</f>
        <v>34.90799640250134</v>
      </c>
      <c r="G9" s="98">
        <f>SUM([2]BeneficiaireAge!G$4:G$6)/SUM([2]BeneficiaireAge!$C$4:$H$6)*100</f>
        <v>32.309110105230005</v>
      </c>
    </row>
    <row r="10" spans="2:8" x14ac:dyDescent="0.2">
      <c r="B10" s="99"/>
      <c r="C10" s="98"/>
      <c r="D10" s="99"/>
      <c r="E10" s="99"/>
      <c r="F10" s="99"/>
      <c r="G10" s="99"/>
    </row>
    <row r="11" spans="2:8" x14ac:dyDescent="0.2">
      <c r="B11" s="99" t="s">
        <v>43</v>
      </c>
      <c r="C11" s="98">
        <f>SUM([2]BeneficiaireAge!C$4:C$6,[2]BeneficiaireAge!C$8:C$9,[2]BeneficiaireAge!C$11,[2]BeneficiaireAge!C$13)/SUM([2]BeneficiaireAge!$C$4:$G$6,[2]BeneficiaireAge!$C$8:$G$9,[2]BeneficiaireAge!$C$11:$G$11,[2]BeneficiaireAge!$C$13:$G$13)*100</f>
        <v>2.0007412746422553</v>
      </c>
      <c r="D11" s="98">
        <f>SUM([2]BeneficiaireAge!D$4:D$6,[2]BeneficiaireAge!D$8:D$9,[2]BeneficiaireAge!D$11,[2]BeneficiaireAge!D$13)/SUM([2]BeneficiaireAge!$C$4:$G$6,[2]BeneficiaireAge!$C$8:$G$9,[2]BeneficiaireAge!$C$11:$G$11,[2]BeneficiaireAge!$C$13:$G$13)*100</f>
        <v>12.028206450489906</v>
      </c>
      <c r="E11" s="98">
        <f>SUM([2]BeneficiaireAge!E$4:E$6,[2]BeneficiaireAge!E$8:E$9,[2]BeneficiaireAge!E$11,[2]BeneficiaireAge!E$13)/SUM([2]BeneficiaireAge!$C$4:$G$6,[2]BeneficiaireAge!$C$8:$G$9,[2]BeneficiaireAge!$C$11:$G$11,[2]BeneficiaireAge!$C$13:$G$13)*100</f>
        <v>22.90888774290875</v>
      </c>
      <c r="F11" s="98">
        <f>SUM([2]BeneficiaireAge!F$4:F$6,[2]BeneficiaireAge!F$8:F$9,[2]BeneficiaireAge!F$11,[2]BeneficiaireAge!F$13)/SUM([2]BeneficiaireAge!$C$4:$G$6,[2]BeneficiaireAge!$C$8:$G$9,[2]BeneficiaireAge!$C$11:$G$11,[2]BeneficiaireAge!$C$13:$G$13)*100</f>
        <v>36.838398626691188</v>
      </c>
      <c r="G11" s="98">
        <f>SUM([2]BeneficiaireAge!G$4:G$6,[2]BeneficiaireAge!G$8:G$9,[2]BeneficiaireAge!G$11,[2]BeneficiaireAge!G$13)/SUM([2]BeneficiaireAge!$C$4:$G$6,[2]BeneficiaireAge!$C$8:$G$9,[2]BeneficiaireAge!$C$11:$G$11,[2]BeneficiaireAge!$C$13:$G$13)*100</f>
        <v>26.223765905267904</v>
      </c>
    </row>
    <row r="12" spans="2:8" ht="22.5" x14ac:dyDescent="0.2">
      <c r="B12" s="102" t="s">
        <v>25</v>
      </c>
      <c r="C12" s="128">
        <v>3.1778308139087268</v>
      </c>
      <c r="D12" s="128">
        <v>14.003452483509108</v>
      </c>
      <c r="E12" s="128">
        <v>22.479787615757967</v>
      </c>
      <c r="F12" s="128">
        <v>33.961850320712159</v>
      </c>
      <c r="G12" s="128">
        <v>26.377078766112028</v>
      </c>
      <c r="H12" s="126"/>
    </row>
    <row r="14" spans="2:8" x14ac:dyDescent="0.2">
      <c r="B14" s="159" t="s">
        <v>86</v>
      </c>
      <c r="C14" s="160"/>
      <c r="D14" s="160"/>
      <c r="E14" s="160"/>
      <c r="F14" s="160"/>
      <c r="G14" s="160"/>
    </row>
    <row r="15" spans="2:8" x14ac:dyDescent="0.2">
      <c r="B15" s="160"/>
      <c r="C15" s="160"/>
      <c r="D15" s="160"/>
      <c r="E15" s="160"/>
      <c r="F15" s="160"/>
      <c r="G15" s="160"/>
    </row>
    <row r="16" spans="2:8" x14ac:dyDescent="0.2">
      <c r="B16" s="160"/>
      <c r="C16" s="160"/>
      <c r="D16" s="160"/>
      <c r="E16" s="160"/>
      <c r="F16" s="160"/>
      <c r="G16" s="160"/>
    </row>
    <row r="17" spans="1:9" x14ac:dyDescent="0.2">
      <c r="B17" s="160"/>
      <c r="C17" s="160"/>
      <c r="D17" s="160"/>
      <c r="E17" s="160"/>
      <c r="F17" s="160"/>
      <c r="G17" s="160"/>
    </row>
    <row r="18" spans="1:9" x14ac:dyDescent="0.2">
      <c r="B18" s="160"/>
      <c r="C18" s="160"/>
      <c r="D18" s="160"/>
      <c r="E18" s="160"/>
      <c r="F18" s="160"/>
      <c r="G18" s="160"/>
    </row>
    <row r="19" spans="1:9" x14ac:dyDescent="0.2">
      <c r="B19" s="160"/>
      <c r="C19" s="160"/>
      <c r="D19" s="160"/>
      <c r="E19" s="160"/>
      <c r="F19" s="160"/>
      <c r="G19" s="160"/>
    </row>
    <row r="20" spans="1:9" x14ac:dyDescent="0.2">
      <c r="B20" s="160"/>
      <c r="C20" s="160"/>
      <c r="D20" s="160"/>
      <c r="E20" s="160"/>
      <c r="F20" s="160"/>
      <c r="G20" s="160"/>
    </row>
    <row r="21" spans="1:9" x14ac:dyDescent="0.2">
      <c r="B21" s="160"/>
      <c r="C21" s="160"/>
      <c r="D21" s="160"/>
      <c r="E21" s="160"/>
      <c r="F21" s="160"/>
      <c r="G21" s="160"/>
    </row>
    <row r="22" spans="1:9" x14ac:dyDescent="0.2">
      <c r="A22" s="105"/>
      <c r="B22" s="105"/>
      <c r="C22" s="105"/>
      <c r="D22" s="105"/>
      <c r="E22" s="105"/>
      <c r="F22" s="105"/>
      <c r="G22" s="105"/>
      <c r="H22" s="129"/>
      <c r="I22" s="105"/>
    </row>
    <row r="23" spans="1:9" x14ac:dyDescent="0.2">
      <c r="B23" s="105"/>
      <c r="C23" s="107"/>
      <c r="D23" s="107"/>
      <c r="E23" s="107"/>
      <c r="F23" s="107"/>
      <c r="G23" s="107"/>
      <c r="H23" s="130"/>
      <c r="I23" s="130"/>
    </row>
    <row r="24" spans="1:9" x14ac:dyDescent="0.2">
      <c r="B24" s="131"/>
      <c r="C24" s="105"/>
      <c r="D24" s="105"/>
      <c r="E24" s="105"/>
      <c r="F24" s="105"/>
      <c r="G24" s="105"/>
      <c r="H24" s="130"/>
      <c r="I24" s="130"/>
    </row>
    <row r="25" spans="1:9" x14ac:dyDescent="0.2">
      <c r="B25" s="127"/>
      <c r="C25" s="105"/>
      <c r="D25" s="105"/>
      <c r="E25" s="105"/>
      <c r="F25" s="105"/>
      <c r="G25" s="105"/>
      <c r="H25" s="130"/>
      <c r="I25" s="130"/>
    </row>
    <row r="26" spans="1:9" x14ac:dyDescent="0.2">
      <c r="B26" s="105"/>
      <c r="C26" s="132"/>
      <c r="D26" s="132"/>
      <c r="E26" s="132"/>
      <c r="F26" s="132"/>
      <c r="G26" s="132"/>
      <c r="H26" s="130"/>
      <c r="I26" s="130"/>
    </row>
    <row r="27" spans="1:9" x14ac:dyDescent="0.2">
      <c r="B27" s="105"/>
      <c r="C27" s="132"/>
      <c r="D27" s="132"/>
      <c r="E27" s="132"/>
      <c r="F27" s="132"/>
      <c r="G27" s="132"/>
      <c r="H27" s="130"/>
      <c r="I27" s="130"/>
    </row>
    <row r="28" spans="1:9" x14ac:dyDescent="0.2">
      <c r="B28" s="105"/>
      <c r="C28" s="133"/>
      <c r="D28" s="133"/>
      <c r="E28" s="133"/>
      <c r="F28" s="133"/>
      <c r="G28" s="133"/>
      <c r="H28" s="107"/>
    </row>
    <row r="29" spans="1:9" x14ac:dyDescent="0.2">
      <c r="B29" s="105"/>
      <c r="C29" s="133"/>
      <c r="D29" s="133"/>
      <c r="E29" s="133"/>
      <c r="F29" s="133"/>
      <c r="G29" s="133"/>
      <c r="H29" s="107"/>
    </row>
    <row r="30" spans="1:9" x14ac:dyDescent="0.2">
      <c r="B30" s="105"/>
      <c r="C30" s="133"/>
      <c r="D30" s="133"/>
      <c r="E30" s="133"/>
      <c r="F30" s="133"/>
      <c r="G30" s="133"/>
      <c r="H30" s="107"/>
    </row>
    <row r="31" spans="1:9" x14ac:dyDescent="0.2">
      <c r="B31" s="105"/>
      <c r="C31" s="133"/>
      <c r="D31" s="133"/>
      <c r="E31" s="133"/>
      <c r="F31" s="133"/>
      <c r="G31" s="133"/>
      <c r="H31" s="105"/>
    </row>
    <row r="32" spans="1:9" x14ac:dyDescent="0.2">
      <c r="B32" s="105"/>
      <c r="C32" s="132"/>
      <c r="D32" s="132"/>
      <c r="E32" s="132"/>
      <c r="F32" s="132"/>
      <c r="G32" s="132"/>
      <c r="H32" s="134"/>
    </row>
    <row r="33" spans="2:8" x14ac:dyDescent="0.2">
      <c r="B33" s="105"/>
      <c r="C33" s="132"/>
      <c r="D33" s="132"/>
      <c r="E33" s="132"/>
      <c r="F33" s="132"/>
      <c r="G33" s="132"/>
      <c r="H33" s="105"/>
    </row>
    <row r="34" spans="2:8" x14ac:dyDescent="0.2">
      <c r="B34" s="105"/>
      <c r="C34" s="135"/>
      <c r="D34" s="135"/>
      <c r="E34" s="135"/>
      <c r="F34" s="135"/>
      <c r="G34" s="135"/>
      <c r="H34" s="105"/>
    </row>
    <row r="35" spans="2:8" x14ac:dyDescent="0.2">
      <c r="B35" s="105"/>
      <c r="C35" s="133"/>
      <c r="D35" s="133"/>
      <c r="E35" s="133"/>
      <c r="F35" s="133"/>
      <c r="G35" s="133"/>
      <c r="H35" s="105"/>
    </row>
    <row r="36" spans="2:8" x14ac:dyDescent="0.2">
      <c r="B36" s="105"/>
      <c r="C36" s="105"/>
      <c r="D36" s="105"/>
      <c r="E36" s="105"/>
      <c r="F36" s="105"/>
      <c r="G36" s="105"/>
      <c r="H36" s="105"/>
    </row>
    <row r="37" spans="2:8" x14ac:dyDescent="0.2">
      <c r="H37" s="105"/>
    </row>
    <row r="38" spans="2:8" x14ac:dyDescent="0.2">
      <c r="H38" s="105"/>
    </row>
    <row r="39" spans="2:8" x14ac:dyDescent="0.2">
      <c r="H39" s="105"/>
    </row>
    <row r="40" spans="2:8" x14ac:dyDescent="0.2">
      <c r="H40" s="105"/>
    </row>
    <row r="41" spans="2:8" x14ac:dyDescent="0.2">
      <c r="H41" s="105"/>
    </row>
    <row r="42" spans="2:8" x14ac:dyDescent="0.2">
      <c r="H42" s="105"/>
    </row>
    <row r="43" spans="2:8" x14ac:dyDescent="0.2">
      <c r="H43" s="105"/>
    </row>
    <row r="44" spans="2:8" x14ac:dyDescent="0.2">
      <c r="H44" s="105"/>
    </row>
    <row r="45" spans="2:8" x14ac:dyDescent="0.2">
      <c r="H45" s="105"/>
    </row>
    <row r="46" spans="2:8" x14ac:dyDescent="0.2">
      <c r="H46" s="105"/>
    </row>
  </sheetData>
  <mergeCells count="1">
    <mergeCell ref="B14:G2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0"/>
  </sheetPr>
  <dimension ref="A2:I34"/>
  <sheetViews>
    <sheetView showGridLines="0" zoomScaleNormal="100" workbookViewId="0">
      <selection activeCell="B28" sqref="B28"/>
    </sheetView>
  </sheetViews>
  <sheetFormatPr baseColWidth="10" defaultColWidth="11.42578125" defaultRowHeight="11.25" x14ac:dyDescent="0.2"/>
  <cols>
    <col min="1" max="1" width="3.7109375" style="62" customWidth="1"/>
    <col min="2" max="2" width="35" style="62" customWidth="1"/>
    <col min="3" max="4" width="12.42578125" style="62" bestFit="1" customWidth="1"/>
    <col min="5" max="5" width="13.85546875" style="62" bestFit="1" customWidth="1"/>
    <col min="6" max="6" width="11.42578125" style="62"/>
    <col min="7" max="7" width="6.7109375" style="62" customWidth="1"/>
    <col min="8" max="16384" width="11.42578125" style="62"/>
  </cols>
  <sheetData>
    <row r="2" spans="1:9" x14ac:dyDescent="0.2">
      <c r="B2" s="1" t="s">
        <v>68</v>
      </c>
    </row>
    <row r="3" spans="1:9" x14ac:dyDescent="0.2">
      <c r="B3" s="1"/>
    </row>
    <row r="4" spans="1:9" x14ac:dyDescent="0.2">
      <c r="D4" s="63" t="s">
        <v>28</v>
      </c>
      <c r="I4" s="155"/>
    </row>
    <row r="5" spans="1:9" x14ac:dyDescent="0.2">
      <c r="B5" s="95"/>
      <c r="C5" s="156" t="s">
        <v>1</v>
      </c>
      <c r="D5" s="156" t="s">
        <v>21</v>
      </c>
    </row>
    <row r="6" spans="1:9" x14ac:dyDescent="0.2">
      <c r="B6" s="99" t="s">
        <v>37</v>
      </c>
      <c r="C6" s="138">
        <f>SUM([2]BeneficiaireSexe!$D$4:$D$6)/SUM([2]BeneficiaireSexe!$C$4:$D$6)*100</f>
        <v>45.350502544691949</v>
      </c>
      <c r="D6" s="138">
        <f>SUM([2]BeneficiaireSexe!$C$4:$C$6)/SUM([2]BeneficiaireSexe!$C$4:$D$6)*100</f>
        <v>54.649497455308051</v>
      </c>
    </row>
    <row r="7" spans="1:9" x14ac:dyDescent="0.2">
      <c r="B7" s="99" t="s">
        <v>69</v>
      </c>
      <c r="C7" s="138">
        <f>SUM([2]BeneficiaireSexe!$D$8:$D$9)/SUM([2]BeneficiaireSexe!$C$8:$D$9)*100</f>
        <v>34.33663516594001</v>
      </c>
      <c r="D7" s="138">
        <f>SUM([2]BeneficiaireSexe!$C$8:$C$9)/SUM([2]BeneficiaireSexe!$C$8:$D$9)*100</f>
        <v>65.66336483405999</v>
      </c>
    </row>
    <row r="8" spans="1:9" x14ac:dyDescent="0.2">
      <c r="B8" s="99" t="s">
        <v>39</v>
      </c>
      <c r="C8" s="138">
        <f>[2]BeneficiaireSexe!$D$13/SUM([2]BeneficiaireSexe!$C$13:$D$13)*100</f>
        <v>37.47866883905408</v>
      </c>
      <c r="D8" s="138">
        <f>[2]BeneficiaireSexe!$C$13/SUM([2]BeneficiaireSexe!$C$13:$D$13)*100</f>
        <v>62.521331160945927</v>
      </c>
    </row>
    <row r="9" spans="1:9" x14ac:dyDescent="0.2">
      <c r="B9" s="99" t="s">
        <v>46</v>
      </c>
      <c r="C9" s="138">
        <f>[2]BeneficiaireSexe!$D$11/SUM([2]BeneficiaireSexe!$C$11:$D$11)*100</f>
        <v>44.876876096419984</v>
      </c>
      <c r="D9" s="138">
        <f>[2]BeneficiaireSexe!$C$11/SUM([2]BeneficiaireSexe!$C$11:$D$11)*100</f>
        <v>55.123123903580016</v>
      </c>
    </row>
    <row r="10" spans="1:9" x14ac:dyDescent="0.2">
      <c r="B10" s="100" t="s">
        <v>38</v>
      </c>
      <c r="C10" s="103">
        <f>SUM([2]BeneficiaireSexe!D$4:D$6,[2]BeneficiaireSexe!D$8:D$9,[2]BeneficiaireSexe!D$11,[2]BeneficiaireSexe!D$13)/SUM([2]BeneficiaireSexe!$C$4:$D$6,[2]BeneficiaireSexe!$C$8:$D$9,[2]BeneficiaireSexe!$C$11:$D$11,[2]BeneficiaireSexe!$C$13:$D$13)*100</f>
        <v>41.160163277460015</v>
      </c>
      <c r="D10" s="103">
        <f>SUM([2]BeneficiaireSexe!C$4:C$6,[2]BeneficiaireSexe!C$8:C$9,[2]BeneficiaireSexe!C$11,[2]BeneficiaireSexe!C$13)/SUM([2]BeneficiaireSexe!$C$4:$D$6,[2]BeneficiaireSexe!$C$8:$D$9,[2]BeneficiaireSexe!$C$11:$D$11,[2]BeneficiaireSexe!$C$13:$D$13)*100</f>
        <v>58.839836722539985</v>
      </c>
    </row>
    <row r="11" spans="1:9" ht="24" customHeight="1" x14ac:dyDescent="0.2">
      <c r="B11" s="102" t="s">
        <v>70</v>
      </c>
      <c r="C11" s="103">
        <f>[3]Feuil1!$C$12</f>
        <v>54.922613892774329</v>
      </c>
      <c r="D11" s="103">
        <f>[3]Feuil1!$B$12</f>
        <v>45.077386107225657</v>
      </c>
    </row>
    <row r="13" spans="1:9" x14ac:dyDescent="0.2">
      <c r="B13" s="159" t="s">
        <v>87</v>
      </c>
      <c r="C13" s="160"/>
      <c r="D13" s="160"/>
    </row>
    <row r="14" spans="1:9" x14ac:dyDescent="0.2">
      <c r="B14" s="160"/>
      <c r="C14" s="160"/>
      <c r="D14" s="160"/>
    </row>
    <row r="15" spans="1:9" x14ac:dyDescent="0.2">
      <c r="B15" s="160"/>
      <c r="C15" s="160"/>
      <c r="D15" s="160"/>
    </row>
    <row r="16" spans="1:9" x14ac:dyDescent="0.2">
      <c r="A16" s="105"/>
      <c r="B16" s="160"/>
      <c r="C16" s="160"/>
      <c r="D16" s="160"/>
    </row>
    <row r="17" spans="1:6" x14ac:dyDescent="0.2">
      <c r="A17" s="105"/>
      <c r="B17" s="160"/>
      <c r="C17" s="160"/>
      <c r="D17" s="160"/>
    </row>
    <row r="18" spans="1:6" x14ac:dyDescent="0.2">
      <c r="B18" s="160"/>
      <c r="C18" s="160"/>
      <c r="D18" s="160"/>
    </row>
    <row r="19" spans="1:6" x14ac:dyDescent="0.2">
      <c r="B19" s="160"/>
      <c r="C19" s="160"/>
      <c r="D19" s="160"/>
    </row>
    <row r="20" spans="1:6" x14ac:dyDescent="0.2">
      <c r="B20" s="160"/>
      <c r="C20" s="160"/>
      <c r="D20" s="160"/>
    </row>
    <row r="21" spans="1:6" x14ac:dyDescent="0.2">
      <c r="B21" s="160"/>
      <c r="C21" s="160"/>
      <c r="D21" s="160"/>
    </row>
    <row r="22" spans="1:6" x14ac:dyDescent="0.2">
      <c r="B22" s="160"/>
      <c r="C22" s="160"/>
      <c r="D22" s="160"/>
    </row>
    <row r="23" spans="1:6" x14ac:dyDescent="0.2">
      <c r="B23" s="105"/>
      <c r="C23" s="105"/>
      <c r="D23" s="105"/>
      <c r="E23" s="105"/>
      <c r="F23" s="105"/>
    </row>
    <row r="24" spans="1:6" x14ac:dyDescent="0.2">
      <c r="B24" s="105"/>
      <c r="C24" s="105"/>
      <c r="D24" s="105"/>
      <c r="E24" s="105"/>
      <c r="F24" s="105"/>
    </row>
    <row r="25" spans="1:6" x14ac:dyDescent="0.2">
      <c r="B25" s="105"/>
      <c r="C25" s="107"/>
      <c r="D25" s="107"/>
      <c r="E25" s="105"/>
      <c r="F25" s="105"/>
    </row>
    <row r="26" spans="1:6" x14ac:dyDescent="0.2">
      <c r="B26" s="106"/>
      <c r="C26" s="132"/>
      <c r="D26" s="132"/>
      <c r="E26" s="105"/>
      <c r="F26" s="105"/>
    </row>
    <row r="27" spans="1:6" x14ac:dyDescent="0.2">
      <c r="B27" s="105"/>
      <c r="C27" s="132"/>
      <c r="D27" s="132"/>
      <c r="E27" s="105"/>
      <c r="F27" s="105"/>
    </row>
    <row r="28" spans="1:6" x14ac:dyDescent="0.2">
      <c r="B28" s="105"/>
      <c r="C28" s="132"/>
      <c r="D28" s="132"/>
      <c r="E28" s="105"/>
      <c r="F28" s="105"/>
    </row>
    <row r="29" spans="1:6" x14ac:dyDescent="0.2">
      <c r="B29" s="105"/>
      <c r="C29" s="132"/>
      <c r="D29" s="132"/>
      <c r="E29" s="105"/>
      <c r="F29" s="105"/>
    </row>
    <row r="30" spans="1:6" x14ac:dyDescent="0.2">
      <c r="B30" s="105"/>
      <c r="C30" s="132"/>
      <c r="D30" s="132"/>
      <c r="E30" s="105"/>
      <c r="F30" s="105"/>
    </row>
    <row r="31" spans="1:6" x14ac:dyDescent="0.2">
      <c r="B31" s="105"/>
      <c r="C31" s="132"/>
      <c r="D31" s="132"/>
      <c r="E31" s="105"/>
      <c r="F31" s="105"/>
    </row>
    <row r="32" spans="1:6" x14ac:dyDescent="0.2">
      <c r="B32" s="105"/>
      <c r="C32" s="132"/>
      <c r="D32" s="132"/>
      <c r="E32" s="105"/>
      <c r="F32" s="105"/>
    </row>
    <row r="33" spans="2:6" x14ac:dyDescent="0.2">
      <c r="B33" s="105"/>
      <c r="C33" s="105"/>
      <c r="D33" s="105"/>
      <c r="E33" s="105"/>
      <c r="F33" s="105"/>
    </row>
    <row r="34" spans="2:6" x14ac:dyDescent="0.2">
      <c r="B34" s="105"/>
      <c r="C34" s="105"/>
      <c r="D34" s="105"/>
      <c r="E34" s="105"/>
      <c r="F34" s="105"/>
    </row>
  </sheetData>
  <mergeCells count="1">
    <mergeCell ref="B13:D2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5">
    <pageSetUpPr fitToPage="1"/>
  </sheetPr>
  <dimension ref="A2:BX58"/>
  <sheetViews>
    <sheetView zoomScale="85" workbookViewId="0">
      <selection activeCell="I13" sqref="I13"/>
    </sheetView>
  </sheetViews>
  <sheetFormatPr baseColWidth="10" defaultColWidth="11.42578125" defaultRowHeight="11.25" x14ac:dyDescent="0.2"/>
  <cols>
    <col min="1" max="1" width="35" style="2" customWidth="1"/>
    <col min="2" max="2" width="11.28515625" style="2" customWidth="1"/>
    <col min="3" max="3" width="11.42578125" style="2" bestFit="1" customWidth="1"/>
    <col min="4" max="16384" width="11.42578125" style="2"/>
  </cols>
  <sheetData>
    <row r="2" spans="1:4" x14ac:dyDescent="0.2">
      <c r="A2" s="1" t="s">
        <v>17</v>
      </c>
    </row>
    <row r="3" spans="1:4" x14ac:dyDescent="0.2">
      <c r="A3" s="3"/>
      <c r="B3" s="3"/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8"/>
      <c r="B5" s="9"/>
      <c r="C5" s="9"/>
      <c r="D5" s="3"/>
    </row>
    <row r="6" spans="1:4" ht="13.5" customHeight="1" x14ac:dyDescent="0.2">
      <c r="A6" s="8"/>
      <c r="B6" s="3"/>
      <c r="C6" s="3"/>
      <c r="D6" s="3"/>
    </row>
    <row r="7" spans="1:4" x14ac:dyDescent="0.2">
      <c r="A7" s="8"/>
      <c r="B7" s="3"/>
      <c r="C7" s="3"/>
      <c r="D7" s="3"/>
    </row>
    <row r="8" spans="1:4" x14ac:dyDescent="0.2">
      <c r="A8" s="8"/>
      <c r="B8" s="3"/>
      <c r="C8" s="3"/>
      <c r="D8" s="3"/>
    </row>
    <row r="9" spans="1:4" x14ac:dyDescent="0.2">
      <c r="A9" s="10"/>
      <c r="B9" s="5"/>
      <c r="C9" s="5"/>
      <c r="D9" s="3"/>
    </row>
    <row r="10" spans="1:4" x14ac:dyDescent="0.2">
      <c r="A10" s="10"/>
      <c r="B10" s="5"/>
      <c r="C10" s="5"/>
      <c r="D10" s="3"/>
    </row>
    <row r="11" spans="1:4" x14ac:dyDescent="0.2">
      <c r="A11" s="10"/>
      <c r="B11" s="5"/>
      <c r="C11" s="5"/>
      <c r="D11" s="3"/>
    </row>
    <row r="12" spans="1:4" x14ac:dyDescent="0.2">
      <c r="A12" s="11"/>
      <c r="B12" s="5"/>
      <c r="C12" s="5"/>
      <c r="D12" s="3"/>
    </row>
    <row r="13" spans="1:4" x14ac:dyDescent="0.2">
      <c r="A13" s="10"/>
      <c r="B13" s="5"/>
      <c r="C13" s="5"/>
      <c r="D13" s="3"/>
    </row>
    <row r="14" spans="1:4" x14ac:dyDescent="0.2">
      <c r="A14" s="12"/>
      <c r="B14" s="5"/>
      <c r="C14" s="3"/>
      <c r="D14" s="3"/>
    </row>
    <row r="15" spans="1:4" x14ac:dyDescent="0.2">
      <c r="A15" s="8"/>
      <c r="B15" s="5"/>
      <c r="C15" s="3"/>
      <c r="D15" s="3"/>
    </row>
    <row r="16" spans="1:4" x14ac:dyDescent="0.2">
      <c r="A16" s="13"/>
      <c r="B16" s="5"/>
      <c r="C16" s="3"/>
      <c r="D16" s="3"/>
    </row>
    <row r="17" spans="1:76" x14ac:dyDescent="0.2">
      <c r="A17" s="13"/>
      <c r="B17" s="5"/>
      <c r="C17" s="3"/>
      <c r="D17" s="3"/>
    </row>
    <row r="18" spans="1:76" x14ac:dyDescent="0.2">
      <c r="A18" s="13"/>
      <c r="B18" s="5"/>
      <c r="C18" s="3"/>
      <c r="D18" s="3"/>
    </row>
    <row r="19" spans="1:76" x14ac:dyDescent="0.2">
      <c r="A19" s="14"/>
      <c r="B19" s="5"/>
      <c r="C19" s="3"/>
      <c r="D19" s="3"/>
      <c r="K19" s="4"/>
    </row>
    <row r="20" spans="1:76" x14ac:dyDescent="0.2">
      <c r="A20" s="14"/>
      <c r="B20" s="5"/>
      <c r="C20" s="3"/>
      <c r="D20" s="3"/>
      <c r="K20" s="4"/>
    </row>
    <row r="21" spans="1:76" x14ac:dyDescent="0.2">
      <c r="A21" s="14"/>
      <c r="B21" s="5"/>
      <c r="C21" s="3"/>
      <c r="D21" s="3"/>
      <c r="K21" s="4"/>
    </row>
    <row r="22" spans="1:76" x14ac:dyDescent="0.2">
      <c r="A22" s="14"/>
      <c r="B22" s="5"/>
      <c r="C22" s="3"/>
      <c r="D22" s="3"/>
      <c r="K22" s="4"/>
    </row>
    <row r="23" spans="1:76" x14ac:dyDescent="0.2">
      <c r="B23" s="3"/>
      <c r="C23" s="3"/>
      <c r="D23" s="3"/>
      <c r="L23" s="15"/>
      <c r="T23" s="15" t="s">
        <v>1</v>
      </c>
    </row>
    <row r="25" spans="1:76" x14ac:dyDescent="0.2">
      <c r="A25" s="16" t="s">
        <v>18</v>
      </c>
      <c r="B25" s="17"/>
      <c r="C25" s="18"/>
      <c r="D25" s="18"/>
      <c r="E25" s="18"/>
      <c r="F25" s="18"/>
      <c r="G25" s="18"/>
      <c r="H25" s="18"/>
      <c r="I25" s="18"/>
      <c r="J25" s="3"/>
      <c r="K25" s="3"/>
      <c r="L25" s="17"/>
      <c r="M25" s="18"/>
      <c r="N25" s="18"/>
      <c r="O25" s="18"/>
      <c r="P25" s="18"/>
      <c r="Q25" s="18"/>
      <c r="R25" s="18"/>
      <c r="S25" s="19"/>
      <c r="T25" s="20"/>
      <c r="U25" s="20"/>
      <c r="V25" s="17"/>
      <c r="W25" s="18"/>
      <c r="X25" s="18"/>
      <c r="Y25" s="18"/>
      <c r="Z25" s="18"/>
      <c r="AA25" s="18"/>
      <c r="AB25" s="18"/>
      <c r="AC25" s="19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76" ht="25.5" customHeight="1" x14ac:dyDescent="0.2">
      <c r="A26" s="16"/>
      <c r="B26" s="17"/>
      <c r="C26" s="18"/>
      <c r="D26" s="18"/>
      <c r="E26" s="18"/>
      <c r="F26" s="18"/>
      <c r="G26" s="18"/>
      <c r="H26" s="18"/>
      <c r="I26" s="18"/>
      <c r="J26" s="3"/>
      <c r="K26" s="3"/>
      <c r="L26" s="17"/>
      <c r="M26" s="18"/>
      <c r="N26" s="18"/>
      <c r="O26" s="18"/>
      <c r="P26" s="18"/>
      <c r="Q26" s="18"/>
      <c r="R26" s="18"/>
      <c r="S26" s="19"/>
      <c r="T26" s="20"/>
      <c r="U26" s="20"/>
      <c r="V26" s="17"/>
      <c r="W26" s="18"/>
      <c r="X26" s="18"/>
      <c r="Y26" s="18"/>
      <c r="Z26" s="18"/>
      <c r="AA26" s="18"/>
      <c r="AB26" s="18"/>
      <c r="AC26" s="19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76" ht="22.5" x14ac:dyDescent="0.2">
      <c r="A27" s="21"/>
      <c r="B27" s="22" t="s">
        <v>2</v>
      </c>
      <c r="C27" s="22" t="s">
        <v>3</v>
      </c>
      <c r="D27" s="22" t="s">
        <v>4</v>
      </c>
      <c r="E27" s="22" t="s">
        <v>5</v>
      </c>
      <c r="F27" s="22" t="s">
        <v>6</v>
      </c>
      <c r="G27" s="23"/>
      <c r="H27" s="23"/>
      <c r="I27" s="23"/>
      <c r="J27" s="3"/>
      <c r="K27" s="3"/>
      <c r="L27" s="17"/>
      <c r="M27" s="23"/>
      <c r="N27" s="23"/>
      <c r="O27" s="23"/>
      <c r="P27" s="23"/>
      <c r="Q27" s="23"/>
      <c r="R27" s="23"/>
      <c r="S27" s="23"/>
      <c r="T27" s="3"/>
      <c r="U27" s="3"/>
      <c r="V27" s="17"/>
      <c r="W27" s="23"/>
      <c r="X27" s="23"/>
      <c r="Y27" s="23"/>
      <c r="Z27" s="23"/>
      <c r="AA27" s="23"/>
      <c r="AB27" s="23"/>
      <c r="AC27" s="2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</row>
    <row r="28" spans="1:76" x14ac:dyDescent="0.2">
      <c r="A28" s="24" t="s">
        <v>0</v>
      </c>
      <c r="B28" s="25">
        <v>0.5807504604237107</v>
      </c>
      <c r="C28" s="25">
        <v>0.25767708681757551</v>
      </c>
      <c r="D28" s="25">
        <v>5.599739664142564E-2</v>
      </c>
      <c r="E28" s="25">
        <v>6.4326330594299208E-2</v>
      </c>
      <c r="F28" s="25">
        <v>4.5314464604865302E-2</v>
      </c>
      <c r="H28" s="18"/>
      <c r="I28" s="18"/>
      <c r="J28" s="3"/>
      <c r="K28" s="3"/>
      <c r="L28" s="17"/>
      <c r="M28" s="26"/>
      <c r="N28" s="26"/>
      <c r="O28" s="26"/>
      <c r="P28" s="26"/>
      <c r="Q28" s="26"/>
      <c r="R28" s="18"/>
      <c r="S28" s="18"/>
      <c r="T28" s="3"/>
      <c r="U28" s="3"/>
      <c r="V28" s="17"/>
      <c r="W28" s="26"/>
      <c r="X28" s="26"/>
      <c r="Y28" s="26"/>
      <c r="Z28" s="26"/>
      <c r="AA28" s="26"/>
      <c r="AB28" s="18"/>
      <c r="AC28" s="18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</row>
    <row r="29" spans="1:76" x14ac:dyDescent="0.2">
      <c r="A29" s="27" t="s">
        <v>7</v>
      </c>
      <c r="B29" s="25">
        <v>0.22141955411278502</v>
      </c>
      <c r="C29" s="25">
        <v>0.42195195675752567</v>
      </c>
      <c r="D29" s="25">
        <v>0.17513151310558897</v>
      </c>
      <c r="E29" s="25">
        <v>0.10848465913276283</v>
      </c>
      <c r="F29" s="25">
        <v>7.8296588146533661E-2</v>
      </c>
      <c r="H29" s="28"/>
      <c r="I29" s="18"/>
      <c r="J29" s="3"/>
      <c r="K29" s="3"/>
      <c r="L29" s="17"/>
      <c r="M29" s="28"/>
      <c r="N29" s="28"/>
      <c r="O29" s="28"/>
      <c r="P29" s="28"/>
      <c r="Q29" s="28"/>
      <c r="R29" s="28"/>
      <c r="S29" s="18"/>
      <c r="T29" s="3"/>
      <c r="U29" s="3"/>
      <c r="V29" s="17"/>
      <c r="W29" s="28"/>
      <c r="X29" s="28"/>
      <c r="Y29" s="28"/>
      <c r="Z29" s="28"/>
      <c r="AA29" s="28"/>
      <c r="AB29" s="28"/>
      <c r="AC29" s="18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</row>
    <row r="30" spans="1:76" x14ac:dyDescent="0.2">
      <c r="A30" s="27" t="s">
        <v>8</v>
      </c>
      <c r="B30" s="25">
        <v>0.48198746091323391</v>
      </c>
      <c r="C30" s="25">
        <v>0.38821054389985438</v>
      </c>
      <c r="D30" s="25">
        <v>6.425629433966204E-2</v>
      </c>
      <c r="E30" s="25">
        <v>3.7998339954374849E-2</v>
      </c>
      <c r="F30" s="25">
        <v>2.7547360892874854E-2</v>
      </c>
      <c r="H30" s="28"/>
      <c r="I30" s="28"/>
      <c r="J30" s="3"/>
      <c r="K30" s="3"/>
      <c r="L30" s="17"/>
      <c r="M30" s="28"/>
      <c r="N30" s="28"/>
      <c r="O30" s="28"/>
      <c r="P30" s="28"/>
      <c r="Q30" s="28"/>
      <c r="R30" s="28"/>
      <c r="S30" s="28"/>
      <c r="T30" s="3"/>
      <c r="U30" s="3"/>
      <c r="V30" s="17"/>
      <c r="W30" s="28"/>
      <c r="X30" s="28"/>
      <c r="Y30" s="28"/>
      <c r="Z30" s="28"/>
      <c r="AA30" s="28"/>
      <c r="AB30" s="28"/>
      <c r="AC30" s="28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</row>
    <row r="31" spans="1:76" x14ac:dyDescent="0.2">
      <c r="A31" s="27" t="s">
        <v>9</v>
      </c>
      <c r="B31" s="25">
        <v>0.32292592771021017</v>
      </c>
      <c r="C31" s="25">
        <v>0.48109980685934017</v>
      </c>
      <c r="D31" s="25">
        <v>0.11637053225361427</v>
      </c>
      <c r="E31" s="25">
        <v>5.8183076323407683E-2</v>
      </c>
      <c r="F31" s="25">
        <v>2.14206568534277E-2</v>
      </c>
      <c r="H31" s="28"/>
      <c r="I31" s="18"/>
      <c r="J31" s="3"/>
      <c r="K31" s="3"/>
      <c r="L31" s="17"/>
      <c r="M31" s="28"/>
      <c r="N31" s="28"/>
      <c r="O31" s="28"/>
      <c r="P31" s="28"/>
      <c r="Q31" s="28"/>
      <c r="R31" s="28"/>
      <c r="S31" s="18"/>
      <c r="T31" s="3"/>
      <c r="U31" s="3"/>
      <c r="V31" s="17"/>
      <c r="W31" s="28"/>
      <c r="X31" s="28"/>
      <c r="Y31" s="28"/>
      <c r="Z31" s="28"/>
      <c r="AA31" s="28"/>
      <c r="AB31" s="28"/>
      <c r="AC31" s="18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</row>
    <row r="32" spans="1:76" x14ac:dyDescent="0.2">
      <c r="A32" s="27" t="s">
        <v>10</v>
      </c>
      <c r="B32" s="25">
        <v>0.20349924204143507</v>
      </c>
      <c r="C32" s="25">
        <v>0.35232019538487452</v>
      </c>
      <c r="D32" s="25">
        <v>0.17641064510695637</v>
      </c>
      <c r="E32" s="25">
        <v>0.17001431699511538</v>
      </c>
      <c r="F32" s="25">
        <v>9.7755600471618659E-2</v>
      </c>
      <c r="H32" s="28"/>
      <c r="I32" s="3"/>
      <c r="J32" s="3"/>
      <c r="K32" s="3"/>
      <c r="L32" s="17"/>
      <c r="M32" s="28"/>
      <c r="N32" s="28"/>
      <c r="O32" s="28"/>
      <c r="P32" s="28"/>
      <c r="Q32" s="28"/>
      <c r="R32" s="28"/>
      <c r="S32" s="3"/>
      <c r="T32" s="3"/>
      <c r="U32" s="3"/>
      <c r="V32" s="17"/>
      <c r="W32" s="28"/>
      <c r="X32" s="28"/>
      <c r="Y32" s="28"/>
      <c r="Z32" s="28"/>
      <c r="AA32" s="28"/>
      <c r="AB32" s="28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</row>
    <row r="33" spans="1:76" x14ac:dyDescent="0.2">
      <c r="H33" s="28"/>
      <c r="I33" s="3"/>
      <c r="J33" s="3"/>
      <c r="K33" s="3"/>
      <c r="L33" s="17"/>
      <c r="M33" s="28"/>
      <c r="N33" s="28"/>
      <c r="O33" s="28"/>
      <c r="P33" s="28"/>
      <c r="Q33" s="28"/>
      <c r="R33" s="28"/>
      <c r="S33" s="3"/>
      <c r="T33" s="3"/>
      <c r="U33" s="3"/>
      <c r="V33" s="17"/>
      <c r="W33" s="28"/>
      <c r="X33" s="28"/>
      <c r="Y33" s="28"/>
      <c r="Z33" s="28"/>
      <c r="AA33" s="28"/>
      <c r="AB33" s="28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</row>
    <row r="34" spans="1:76" x14ac:dyDescent="0.2">
      <c r="B34" s="3"/>
      <c r="C34" s="29"/>
      <c r="D34" s="3"/>
      <c r="E34" s="3"/>
      <c r="F34" s="3"/>
      <c r="G34" s="3"/>
      <c r="H34" s="3"/>
      <c r="I34" s="3"/>
      <c r="J34" s="3"/>
      <c r="K34" s="3"/>
      <c r="L34" s="17"/>
      <c r="M34" s="28"/>
      <c r="N34" s="28"/>
      <c r="O34" s="28"/>
      <c r="P34" s="28"/>
      <c r="Q34" s="28"/>
      <c r="R34" s="28"/>
      <c r="S34" s="3"/>
      <c r="T34" s="3"/>
      <c r="U34" s="3"/>
      <c r="V34" s="17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</row>
    <row r="35" spans="1:76" x14ac:dyDescent="0.2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</row>
    <row r="36" spans="1:76" x14ac:dyDescent="0.2">
      <c r="B36" s="6"/>
      <c r="C36" s="6"/>
      <c r="D36" s="6"/>
      <c r="E36" s="6"/>
      <c r="F36" s="6"/>
      <c r="H36" s="29"/>
      <c r="I36" s="29"/>
      <c r="J36" s="29"/>
      <c r="K36" s="2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</row>
    <row r="37" spans="1:76" x14ac:dyDescent="0.2">
      <c r="A37" s="2">
        <v>2008</v>
      </c>
      <c r="B37" s="5">
        <v>20553</v>
      </c>
      <c r="C37" s="5">
        <v>70087</v>
      </c>
      <c r="D37" s="5">
        <v>36843</v>
      </c>
      <c r="E37" s="5">
        <v>33473</v>
      </c>
      <c r="F37" s="5">
        <v>20690</v>
      </c>
      <c r="H37" s="29"/>
      <c r="I37" s="29"/>
      <c r="J37" s="29"/>
      <c r="K37" s="29"/>
    </row>
    <row r="38" spans="1:76" x14ac:dyDescent="0.2">
      <c r="A38" s="27" t="s">
        <v>10</v>
      </c>
      <c r="B38" s="25">
        <f>B37/SUM($B$37:$F$37)</f>
        <v>0.11314865177322925</v>
      </c>
      <c r="C38" s="25">
        <f>C37/SUM($B$37:$F$37)</f>
        <v>0.38584389416777687</v>
      </c>
      <c r="D38" s="25">
        <f>D37/SUM($B$37:$F$37)</f>
        <v>0.20282857866399481</v>
      </c>
      <c r="E38" s="25">
        <f>E37/SUM($B$37:$F$37)</f>
        <v>0.1842760093808837</v>
      </c>
      <c r="F38" s="25">
        <f>F37/SUM($B$37:$F$37)</f>
        <v>0.11390286601411537</v>
      </c>
      <c r="G38" s="29"/>
      <c r="H38" s="29"/>
      <c r="I38" s="29"/>
      <c r="J38" s="29"/>
      <c r="K38" s="29"/>
    </row>
    <row r="39" spans="1:76" x14ac:dyDescent="0.2">
      <c r="B39" s="5"/>
      <c r="C39" s="5"/>
      <c r="D39" s="5"/>
      <c r="E39" s="5"/>
      <c r="F39" s="5"/>
      <c r="G39" s="29"/>
      <c r="H39" s="29"/>
      <c r="I39" s="29"/>
      <c r="J39" s="29"/>
      <c r="K39" s="29"/>
    </row>
    <row r="40" spans="1:76" x14ac:dyDescent="0.2">
      <c r="B40" s="3"/>
      <c r="C40" s="3"/>
      <c r="D40" s="3"/>
      <c r="E40" s="3"/>
      <c r="F40" s="3"/>
      <c r="G40" s="3"/>
      <c r="H40" s="3"/>
      <c r="I40" s="3"/>
    </row>
    <row r="41" spans="1:76" x14ac:dyDescent="0.2">
      <c r="B41" s="3">
        <v>464371</v>
      </c>
      <c r="C41" s="3">
        <v>239232</v>
      </c>
      <c r="D41" s="3">
        <v>52816</v>
      </c>
      <c r="E41" s="3">
        <v>60327</v>
      </c>
      <c r="F41" s="3">
        <v>38635</v>
      </c>
      <c r="G41" s="3"/>
      <c r="H41" s="3"/>
      <c r="I41" s="3"/>
    </row>
    <row r="42" spans="1:76" x14ac:dyDescent="0.2">
      <c r="A42" s="2" t="s">
        <v>0</v>
      </c>
      <c r="B42" s="25">
        <f>B41/SUM($B$41:$F$41)</f>
        <v>0.54288206074252288</v>
      </c>
      <c r="C42" s="25">
        <f>C41/SUM($B$41:$F$41)</f>
        <v>0.27967887993771195</v>
      </c>
      <c r="D42" s="25">
        <f>D41/SUM($B$41:$F$41)</f>
        <v>6.174558471605051E-2</v>
      </c>
      <c r="E42" s="25">
        <f>E41/SUM($B$41:$F$41)</f>
        <v>7.0526467153233477E-2</v>
      </c>
      <c r="F42" s="25">
        <f>F41/SUM($B$41:$F$41)</f>
        <v>4.5167007450481134E-2</v>
      </c>
      <c r="G42" s="3"/>
      <c r="H42" s="3"/>
      <c r="I42" s="3"/>
    </row>
    <row r="46" spans="1:76" x14ac:dyDescent="0.2">
      <c r="B46" s="2">
        <v>32087</v>
      </c>
      <c r="C46" s="2">
        <v>82763</v>
      </c>
      <c r="D46" s="2">
        <v>41065</v>
      </c>
      <c r="E46" s="2">
        <v>31801</v>
      </c>
      <c r="F46" s="2">
        <v>26240</v>
      </c>
    </row>
    <row r="47" spans="1:76" x14ac:dyDescent="0.2">
      <c r="A47" s="27" t="s">
        <v>7</v>
      </c>
      <c r="B47" s="25">
        <f>B46/SUM($B$46:$F$46)</f>
        <v>0.14997008730767072</v>
      </c>
      <c r="C47" s="25">
        <f>C46/SUM($B$46:$F$46)</f>
        <v>0.38682252425732394</v>
      </c>
      <c r="D47" s="25">
        <f>D46/SUM($B$46:$F$46)</f>
        <v>0.19193198601581635</v>
      </c>
      <c r="E47" s="25">
        <f>E46/SUM($B$46:$F$46)</f>
        <v>0.14863336386920675</v>
      </c>
      <c r="F47" s="25">
        <f>F46/SUM($B$46:$F$46)</f>
        <v>0.12264203854998224</v>
      </c>
    </row>
    <row r="50" spans="1:6" x14ac:dyDescent="0.2">
      <c r="B50" s="2">
        <v>92330</v>
      </c>
      <c r="C50" s="2">
        <v>74366</v>
      </c>
      <c r="D50" s="2">
        <v>12309</v>
      </c>
      <c r="E50" s="2">
        <v>7279</v>
      </c>
      <c r="F50" s="2">
        <v>5277</v>
      </c>
    </row>
    <row r="51" spans="1:6" x14ac:dyDescent="0.2">
      <c r="A51" s="27" t="s">
        <v>8</v>
      </c>
      <c r="B51" s="25">
        <f>B50/SUM($B$50:$F$50)</f>
        <v>0.48198746091323391</v>
      </c>
      <c r="C51" s="25">
        <f>C50/SUM($B$50:$F$50)</f>
        <v>0.38821054389985438</v>
      </c>
      <c r="D51" s="25">
        <f>D50/SUM($B$50:$F$50)</f>
        <v>6.425629433966204E-2</v>
      </c>
      <c r="E51" s="25">
        <f>E50/SUM($B$50:$F$50)</f>
        <v>3.7998339954374849E-2</v>
      </c>
      <c r="F51" s="25">
        <f>F50/SUM($B$50:$F$50)</f>
        <v>2.7547360892874854E-2</v>
      </c>
    </row>
    <row r="57" spans="1:6" x14ac:dyDescent="0.2">
      <c r="B57" s="2">
        <v>71166</v>
      </c>
      <c r="C57" s="2">
        <v>107973</v>
      </c>
      <c r="D57" s="2">
        <v>24528</v>
      </c>
      <c r="E57" s="2">
        <v>10267</v>
      </c>
      <c r="F57" s="2">
        <v>2856</v>
      </c>
    </row>
    <row r="58" spans="1:6" x14ac:dyDescent="0.2">
      <c r="A58" s="27" t="s">
        <v>9</v>
      </c>
      <c r="B58" s="25">
        <f>B57/SUM($B$57:$F$57)</f>
        <v>0.32827159924350752</v>
      </c>
      <c r="C58" s="25">
        <f>C57/SUM($B$57:$F$57)</f>
        <v>0.49805341574795886</v>
      </c>
      <c r="D58" s="25">
        <f>D57/SUM($B$57:$F$57)</f>
        <v>0.11314175008072327</v>
      </c>
      <c r="E58" s="25">
        <f>E57/SUM($B$57:$F$57)</f>
        <v>4.7359195534849394E-2</v>
      </c>
      <c r="F58" s="25">
        <f>F57/SUM($B$57:$F$57)</f>
        <v>1.317403939296093E-2</v>
      </c>
    </row>
  </sheetData>
  <phoneticPr fontId="2" type="noConversion"/>
  <pageMargins left="0.78740157499999996" right="0.78740157499999996" top="0.984251969" bottom="0.984251969" header="0.4921259845" footer="0.4921259845"/>
  <pageSetup paperSize="9" scale="75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/>
  <dimension ref="A2:J62"/>
  <sheetViews>
    <sheetView topLeftCell="A10" zoomScale="85" workbookViewId="0">
      <selection activeCell="B49" sqref="B49"/>
    </sheetView>
  </sheetViews>
  <sheetFormatPr baseColWidth="10" defaultRowHeight="12.75" x14ac:dyDescent="0.2"/>
  <cols>
    <col min="1" max="1" width="46.140625" customWidth="1"/>
    <col min="2" max="2" width="12.7109375" customWidth="1"/>
  </cols>
  <sheetData>
    <row r="2" spans="1:1" x14ac:dyDescent="0.2">
      <c r="A2" s="30" t="s">
        <v>20</v>
      </c>
    </row>
    <row r="3" spans="1:1" x14ac:dyDescent="0.2">
      <c r="A3" s="7"/>
    </row>
    <row r="4" spans="1:1" x14ac:dyDescent="0.2">
      <c r="A4" s="31"/>
    </row>
    <row r="5" spans="1:1" x14ac:dyDescent="0.2">
      <c r="A5" s="31"/>
    </row>
    <row r="6" spans="1:1" x14ac:dyDescent="0.2">
      <c r="A6" s="31"/>
    </row>
    <row r="7" spans="1:1" x14ac:dyDescent="0.2">
      <c r="A7" s="31"/>
    </row>
    <row r="8" spans="1:1" x14ac:dyDescent="0.2">
      <c r="A8" s="7"/>
    </row>
    <row r="9" spans="1:1" x14ac:dyDescent="0.2">
      <c r="A9" s="7"/>
    </row>
    <row r="10" spans="1:1" x14ac:dyDescent="0.2">
      <c r="A10" s="7"/>
    </row>
    <row r="11" spans="1:1" x14ac:dyDescent="0.2">
      <c r="A11" s="32"/>
    </row>
    <row r="12" spans="1:1" x14ac:dyDescent="0.2">
      <c r="A12" s="7"/>
    </row>
    <row r="13" spans="1:1" x14ac:dyDescent="0.2">
      <c r="A13" s="7"/>
    </row>
    <row r="14" spans="1:1" x14ac:dyDescent="0.2">
      <c r="A14" s="31"/>
    </row>
    <row r="15" spans="1:1" x14ac:dyDescent="0.2">
      <c r="A15" s="7"/>
    </row>
    <row r="16" spans="1:1" x14ac:dyDescent="0.2">
      <c r="A16" s="7"/>
    </row>
    <row r="17" spans="1:10" x14ac:dyDescent="0.2">
      <c r="A17" s="7"/>
    </row>
    <row r="18" spans="1:10" x14ac:dyDescent="0.2">
      <c r="A18" s="7"/>
    </row>
    <row r="19" spans="1:10" x14ac:dyDescent="0.2">
      <c r="A19" s="7"/>
    </row>
    <row r="24" spans="1:10" x14ac:dyDescent="0.2">
      <c r="I24" s="33"/>
      <c r="J24" s="33"/>
    </row>
    <row r="26" spans="1:10" x14ac:dyDescent="0.2">
      <c r="A26" s="34" t="s">
        <v>18</v>
      </c>
    </row>
    <row r="27" spans="1:10" x14ac:dyDescent="0.2">
      <c r="A27" t="s">
        <v>16</v>
      </c>
    </row>
    <row r="30" spans="1:10" ht="25.5" x14ac:dyDescent="0.2">
      <c r="A30" s="35"/>
      <c r="B30" s="36" t="s">
        <v>11</v>
      </c>
      <c r="C30" s="36" t="s">
        <v>12</v>
      </c>
      <c r="D30" s="36" t="s">
        <v>13</v>
      </c>
      <c r="E30" s="36" t="s">
        <v>14</v>
      </c>
      <c r="F30" s="36" t="s">
        <v>15</v>
      </c>
    </row>
    <row r="31" spans="1:10" x14ac:dyDescent="0.2">
      <c r="A31" s="37" t="s">
        <v>0</v>
      </c>
      <c r="B31" s="38">
        <v>0.15896783886967999</v>
      </c>
      <c r="C31" s="38">
        <v>0.24977901220231818</v>
      </c>
      <c r="D31" s="38">
        <v>0.3085037052484898</v>
      </c>
      <c r="E31" s="38">
        <v>0.25020143659842309</v>
      </c>
      <c r="F31" s="38">
        <v>3.2548007081088896E-2</v>
      </c>
      <c r="G31" s="39"/>
      <c r="H31" s="39"/>
    </row>
    <row r="32" spans="1:10" x14ac:dyDescent="0.2">
      <c r="A32" s="37" t="s">
        <v>7</v>
      </c>
      <c r="B32" s="38">
        <v>4.2584692180314826E-2</v>
      </c>
      <c r="C32" s="38">
        <v>0.2036636717574585</v>
      </c>
      <c r="D32" s="38">
        <v>0.33315857388909298</v>
      </c>
      <c r="E32" s="38">
        <v>0.32789917610767644</v>
      </c>
      <c r="F32" s="38">
        <v>9.2693886065457254E-2</v>
      </c>
      <c r="G32" s="39"/>
      <c r="H32" s="39"/>
    </row>
    <row r="33" spans="1:8" x14ac:dyDescent="0.2">
      <c r="A33" s="37" t="s">
        <v>8</v>
      </c>
      <c r="B33" s="38">
        <v>2.3481165179892613E-2</v>
      </c>
      <c r="C33" s="38">
        <v>0.1456094364351245</v>
      </c>
      <c r="D33" s="38">
        <v>0.37797319578911764</v>
      </c>
      <c r="E33" s="38">
        <v>0.37640045660169957</v>
      </c>
      <c r="F33" s="38">
        <v>7.6535745994165641E-2</v>
      </c>
      <c r="G33" s="39"/>
      <c r="H33" s="39"/>
    </row>
    <row r="34" spans="1:8" x14ac:dyDescent="0.2">
      <c r="A34" s="37" t="s">
        <v>9</v>
      </c>
      <c r="B34" s="38">
        <v>1.1716469146417366E-2</v>
      </c>
      <c r="C34" s="38">
        <v>0.15289478918696944</v>
      </c>
      <c r="D34" s="38">
        <v>0.34849116773286964</v>
      </c>
      <c r="E34" s="38">
        <v>0.43107110087328121</v>
      </c>
      <c r="F34" s="38">
        <v>5.5826473060462373E-2</v>
      </c>
      <c r="G34" s="39"/>
      <c r="H34" s="39"/>
    </row>
    <row r="35" spans="1:8" x14ac:dyDescent="0.2">
      <c r="A35" s="37" t="s">
        <v>10</v>
      </c>
      <c r="B35" s="38">
        <v>8.8476069296270915E-2</v>
      </c>
      <c r="C35" s="38">
        <v>0.20848781442693551</v>
      </c>
      <c r="D35" s="38">
        <v>0.2958989918762846</v>
      </c>
      <c r="E35" s="38">
        <v>0.36350004893804444</v>
      </c>
      <c r="F35" s="38">
        <v>4.3637075462464522E-2</v>
      </c>
      <c r="G35" s="39"/>
      <c r="H35" s="39"/>
    </row>
    <row r="37" spans="1:8" x14ac:dyDescent="0.2">
      <c r="A37" s="7"/>
      <c r="B37" s="40"/>
      <c r="C37" s="40"/>
      <c r="D37" s="40"/>
      <c r="E37" s="40"/>
      <c r="F37" s="40"/>
    </row>
    <row r="38" spans="1:8" x14ac:dyDescent="0.2">
      <c r="A38" s="41"/>
      <c r="B38" s="42"/>
      <c r="C38" s="42"/>
      <c r="D38" s="42"/>
      <c r="E38" s="42"/>
      <c r="F38" s="42"/>
    </row>
    <row r="39" spans="1:8" x14ac:dyDescent="0.2">
      <c r="A39" s="41"/>
      <c r="B39" s="42"/>
      <c r="C39" s="42"/>
      <c r="D39" s="42"/>
      <c r="E39" s="42"/>
      <c r="F39" s="42"/>
    </row>
    <row r="40" spans="1:8" x14ac:dyDescent="0.2">
      <c r="A40" s="41"/>
      <c r="B40" s="42"/>
      <c r="C40" s="42"/>
      <c r="D40" s="42"/>
      <c r="E40" s="42"/>
      <c r="F40" s="42"/>
    </row>
    <row r="41" spans="1:8" x14ac:dyDescent="0.2">
      <c r="A41" s="41"/>
      <c r="B41" s="42"/>
      <c r="C41" s="42"/>
      <c r="D41" s="42"/>
      <c r="E41" s="42"/>
      <c r="F41" s="42"/>
    </row>
    <row r="42" spans="1:8" x14ac:dyDescent="0.2">
      <c r="A42" s="41"/>
      <c r="B42" s="43">
        <v>268071</v>
      </c>
      <c r="C42" s="43">
        <v>420652</v>
      </c>
      <c r="D42" s="43">
        <v>518992</v>
      </c>
      <c r="E42" s="43">
        <v>420269</v>
      </c>
      <c r="F42" s="43">
        <v>53501</v>
      </c>
    </row>
    <row r="43" spans="1:8" x14ac:dyDescent="0.2">
      <c r="A43" s="37" t="s">
        <v>0</v>
      </c>
      <c r="B43" s="25">
        <f>B42/SUM($B$42:$F$42)</f>
        <v>0.15942515098261359</v>
      </c>
      <c r="C43" s="25">
        <f>C42/SUM($B$42:$F$42)</f>
        <v>0.25016696550965367</v>
      </c>
      <c r="D43" s="25">
        <f>D42/SUM($B$42:$F$42)</f>
        <v>0.30865098410036368</v>
      </c>
      <c r="E43" s="25">
        <f>E42/SUM($B$42:$F$42)</f>
        <v>0.24993919065587858</v>
      </c>
      <c r="F43" s="25">
        <f>F42/SUM($B$42:$F$42)</f>
        <v>3.1817708751490495E-2</v>
      </c>
    </row>
    <row r="46" spans="1:8" x14ac:dyDescent="0.2">
      <c r="B46">
        <v>7567</v>
      </c>
      <c r="C46">
        <v>43212</v>
      </c>
      <c r="D46">
        <v>80082</v>
      </c>
      <c r="E46">
        <v>75184</v>
      </c>
      <c r="F46">
        <v>18965</v>
      </c>
    </row>
    <row r="47" spans="1:8" x14ac:dyDescent="0.2">
      <c r="A47" s="37" t="s">
        <v>7</v>
      </c>
      <c r="B47" s="25">
        <f>B46/SUM($B$46:$F$46)</f>
        <v>3.3629616461490604E-2</v>
      </c>
      <c r="C47" s="25">
        <f>C46/SUM($B$46:$F$46)</f>
        <v>0.19204479800897739</v>
      </c>
      <c r="D47" s="25">
        <f>D46/SUM($B$46:$F$46)</f>
        <v>0.35590418203635393</v>
      </c>
      <c r="E47" s="25">
        <f>E46/SUM($B$46:$F$46)</f>
        <v>0.3341362606106395</v>
      </c>
      <c r="F47" s="25">
        <f>F46/SUM($B$46:$F$46)</f>
        <v>8.428514288253855E-2</v>
      </c>
    </row>
    <row r="51" spans="1:7" x14ac:dyDescent="0.2">
      <c r="B51">
        <v>5554</v>
      </c>
      <c r="C51">
        <v>34441</v>
      </c>
      <c r="D51">
        <v>89402</v>
      </c>
      <c r="E51">
        <v>89030</v>
      </c>
      <c r="F51">
        <v>18103</v>
      </c>
    </row>
    <row r="52" spans="1:7" x14ac:dyDescent="0.2">
      <c r="A52" s="37" t="s">
        <v>8</v>
      </c>
      <c r="B52" s="25">
        <f>B51/SUM($B$51:$F$51)</f>
        <v>2.3481165179892613E-2</v>
      </c>
      <c r="C52" s="25">
        <f>C51/SUM($B$51:$F$51)</f>
        <v>0.1456094364351245</v>
      </c>
      <c r="D52" s="25">
        <f>D51/SUM($B$51:$F$51)</f>
        <v>0.37797319578911764</v>
      </c>
      <c r="E52" s="25">
        <f>E51/SUM($B$51:$F$51)</f>
        <v>0.37640045660169957</v>
      </c>
      <c r="F52" s="25">
        <f>F51/SUM($B$51:$F$51)</f>
        <v>7.6535745994165641E-2</v>
      </c>
      <c r="G52" s="39"/>
    </row>
    <row r="57" spans="1:7" x14ac:dyDescent="0.2">
      <c r="B57">
        <v>3308</v>
      </c>
      <c r="C57">
        <v>46047</v>
      </c>
      <c r="D57">
        <v>104083</v>
      </c>
      <c r="E57">
        <v>129327</v>
      </c>
      <c r="F57">
        <v>17401</v>
      </c>
    </row>
    <row r="58" spans="1:7" x14ac:dyDescent="0.2">
      <c r="A58" s="37" t="s">
        <v>9</v>
      </c>
      <c r="B58" s="25">
        <f>B57/SUM($B$57:$F$57)</f>
        <v>1.1020568618697654E-2</v>
      </c>
      <c r="C58" s="25">
        <f>C57/SUM($B$57:$F$57)</f>
        <v>0.15340511583590413</v>
      </c>
      <c r="D58" s="25">
        <f>D57/SUM($B$57:$F$57)</f>
        <v>0.34675146418981495</v>
      </c>
      <c r="E58" s="25">
        <f>E57/SUM($B$57:$F$57)</f>
        <v>0.43085159545051738</v>
      </c>
      <c r="F58" s="25">
        <f>F57/SUM($B$57:$F$57)</f>
        <v>5.7971255905065862E-2</v>
      </c>
    </row>
    <row r="61" spans="1:7" x14ac:dyDescent="0.2">
      <c r="B61">
        <v>18109</v>
      </c>
      <c r="C61">
        <v>55940</v>
      </c>
      <c r="D61">
        <v>70632</v>
      </c>
      <c r="E61">
        <v>84841</v>
      </c>
      <c r="F61">
        <v>17689</v>
      </c>
    </row>
    <row r="62" spans="1:7" x14ac:dyDescent="0.2">
      <c r="A62" s="37" t="s">
        <v>10</v>
      </c>
      <c r="B62" s="25">
        <f>B61/SUM($B$61:$F$61)</f>
        <v>7.3253212842470605E-2</v>
      </c>
      <c r="C62" s="25">
        <f>C61/SUM($B$61:$F$61)</f>
        <v>0.22628442909093852</v>
      </c>
      <c r="D62" s="25">
        <f>D61/SUM($B$61:$F$61)</f>
        <v>0.28571544146498334</v>
      </c>
      <c r="E62" s="25">
        <f>E61/SUM($B$61:$F$61)</f>
        <v>0.34319265728466775</v>
      </c>
      <c r="F62" s="25">
        <f>F61/SUM($B$61:$F$61)</f>
        <v>7.1554259316939775E-2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5</vt:i4>
      </vt:variant>
    </vt:vector>
  </HeadingPairs>
  <TitlesOfParts>
    <vt:vector size="16" baseType="lpstr">
      <vt:lpstr>F28_Graphique 1</vt:lpstr>
      <vt:lpstr>F28_Graphique 2</vt:lpstr>
      <vt:lpstr>F28_Graphique 3</vt:lpstr>
      <vt:lpstr>F28_Graphique 4</vt:lpstr>
      <vt:lpstr>F28_Graphique 5</vt:lpstr>
      <vt:lpstr>F28_Graphique 6</vt:lpstr>
      <vt:lpstr>F28_Graphique 7</vt:lpstr>
      <vt:lpstr>er-g1 (2)</vt:lpstr>
      <vt:lpstr>er-g2 (2)</vt:lpstr>
      <vt:lpstr>er-g3 (2)</vt:lpstr>
      <vt:lpstr>Encadré</vt:lpstr>
      <vt:lpstr>'er-g1 (2)'!TABLE</vt:lpstr>
      <vt:lpstr>'F28_Graphique 5'!TABLE</vt:lpstr>
      <vt:lpstr>'er-g1 (2)'!Zone_d_impression</vt:lpstr>
      <vt:lpstr>'er-g2 (2)'!Zone_d_impression</vt:lpstr>
      <vt:lpstr>'er-g3 (2)'!Zone_d_impression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ycroguennec</dc:creator>
  <cp:lastModifiedBy>Mathilde D</cp:lastModifiedBy>
  <cp:lastPrinted>2013-02-12T12:23:49Z</cp:lastPrinted>
  <dcterms:created xsi:type="dcterms:W3CDTF">2009-10-08T13:37:54Z</dcterms:created>
  <dcterms:modified xsi:type="dcterms:W3CDTF">2020-06-10T12:42:49Z</dcterms:modified>
</cp:coreProperties>
</file>