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35" yWindow="4740" windowWidth="23670" windowHeight="7440" tabRatio="787"/>
  </bookViews>
  <sheets>
    <sheet name="Tab 1" sheetId="10" r:id="rId1"/>
    <sheet name="Graph 1" sheetId="2" r:id="rId2"/>
    <sheet name="Tab 2" sheetId="13" r:id="rId3"/>
    <sheet name="Tab 3" sheetId="12" r:id="rId4"/>
    <sheet name="Tab 4" sheetId="9" r:id="rId5"/>
    <sheet name="Graph 2" sheetId="8" r:id="rId6"/>
  </sheets>
  <calcPr calcId="145621"/>
</workbook>
</file>

<file path=xl/calcChain.xml><?xml version="1.0" encoding="utf-8"?>
<calcChain xmlns="http://schemas.openxmlformats.org/spreadsheetml/2006/main">
  <c r="D13" i="13" l="1"/>
  <c r="E13" i="13" l="1"/>
  <c r="E14" i="13" s="1"/>
  <c r="F13" i="13"/>
  <c r="F14" i="13" s="1"/>
  <c r="G13" i="13"/>
  <c r="G14" i="13" s="1"/>
  <c r="I13" i="13"/>
  <c r="I14" i="13" s="1"/>
  <c r="J13" i="13"/>
  <c r="J14" i="13" s="1"/>
  <c r="D14" i="13"/>
  <c r="H10" i="10" l="1"/>
  <c r="H8" i="10" l="1"/>
  <c r="H16" i="10" s="1"/>
  <c r="H13" i="13" s="1"/>
  <c r="H14" i="13" s="1"/>
  <c r="H9" i="10"/>
  <c r="J18" i="10"/>
  <c r="I18" i="10"/>
  <c r="G18" i="10"/>
  <c r="F18" i="10"/>
  <c r="D18" i="10"/>
  <c r="J17" i="10"/>
  <c r="I17" i="10"/>
  <c r="G17" i="10"/>
  <c r="F17" i="10"/>
  <c r="E17" i="10"/>
  <c r="D17" i="10"/>
  <c r="E13" i="10" l="1"/>
  <c r="D13" i="10"/>
  <c r="J10" i="10"/>
  <c r="J9" i="10" s="1"/>
  <c r="I10" i="10"/>
  <c r="I9" i="10" s="1"/>
  <c r="G10" i="10"/>
  <c r="G9" i="10" s="1"/>
  <c r="F10" i="10"/>
  <c r="F9" i="10" s="1"/>
  <c r="E10" i="10"/>
  <c r="E9" i="10" s="1"/>
  <c r="D10" i="10"/>
  <c r="D9" i="10" s="1"/>
  <c r="J8" i="10"/>
  <c r="I8" i="10"/>
  <c r="G8" i="10"/>
  <c r="F8" i="10"/>
  <c r="E8" i="10"/>
  <c r="D8" i="10"/>
  <c r="N8" i="2" l="1"/>
  <c r="M8" i="2"/>
  <c r="L8" i="2"/>
  <c r="K8" i="2"/>
  <c r="N7" i="2"/>
  <c r="M7" i="2"/>
  <c r="L7" i="2"/>
  <c r="K7" i="2"/>
  <c r="O9" i="2"/>
  <c r="N9" i="2"/>
  <c r="M9" i="2"/>
  <c r="L9" i="2"/>
  <c r="K9" i="2"/>
  <c r="N10" i="2"/>
  <c r="M10" i="2"/>
  <c r="L10" i="2"/>
  <c r="K10" i="2"/>
  <c r="O11" i="2"/>
  <c r="N11" i="2"/>
  <c r="M11" i="2"/>
  <c r="L11" i="2"/>
  <c r="K11" i="2"/>
</calcChain>
</file>

<file path=xl/sharedStrings.xml><?xml version="1.0" encoding="utf-8"?>
<sst xmlns="http://schemas.openxmlformats.org/spreadsheetml/2006/main" count="153" uniqueCount="97">
  <si>
    <t>RMI</t>
  </si>
  <si>
    <t>API longue</t>
  </si>
  <si>
    <t>RSA socle seul non majoré</t>
  </si>
  <si>
    <t>RSA socle + activité non majoré</t>
  </si>
  <si>
    <t>RSA socle majoré long</t>
  </si>
  <si>
    <t>ASS</t>
  </si>
  <si>
    <t>AAH</t>
  </si>
  <si>
    <t>RSA socle non majoré</t>
  </si>
  <si>
    <t>Total</t>
  </si>
  <si>
    <t>Présents dans les principaux minima sociaux d’insertion</t>
  </si>
  <si>
    <t>30 - 39 ans</t>
  </si>
  <si>
    <t>40 - 49 ans</t>
  </si>
  <si>
    <t>50 - 58 ans</t>
  </si>
  <si>
    <t>Couple avec enfant(s)</t>
  </si>
  <si>
    <t>Couple sans enfant</t>
  </si>
  <si>
    <t>Bénéficiaire des minima sociaux</t>
  </si>
  <si>
    <t xml:space="preserve">Sortie des minima sociaux </t>
  </si>
  <si>
    <t>En %</t>
  </si>
  <si>
    <t>Non présents dans les principaux minima sociaux d’insertion, dont  :</t>
  </si>
  <si>
    <t xml:space="preserve">  décédés</t>
  </si>
  <si>
    <t>Situation au 31 décembre 2015</t>
  </si>
  <si>
    <t>ns</t>
  </si>
  <si>
    <t>Situation au 31 décembre 2014</t>
  </si>
  <si>
    <t>Proportion de sortants des minima sociaux fin 2015</t>
  </si>
  <si>
    <t>Personne seule avec enfant(s)</t>
  </si>
  <si>
    <t>Personne seule sans enfant</t>
  </si>
  <si>
    <t>RSA socle seul</t>
  </si>
  <si>
    <t>RSA socle + activité</t>
  </si>
  <si>
    <t>1 an</t>
  </si>
  <si>
    <t>2 ans</t>
  </si>
  <si>
    <t>3 ans</t>
  </si>
  <si>
    <t>4 ans</t>
  </si>
  <si>
    <t>5 ans</t>
  </si>
  <si>
    <t>6 ans</t>
  </si>
  <si>
    <t>7 ans</t>
  </si>
  <si>
    <t>8 ans</t>
  </si>
  <si>
    <t>Moins de 1 an</t>
  </si>
  <si>
    <t>9 ans ou plus</t>
  </si>
  <si>
    <t xml:space="preserve">RSA socle + activité </t>
  </si>
  <si>
    <t>Situation au 31 décembre 2016</t>
  </si>
  <si>
    <t xml:space="preserve">  bénéficiaires de la prime d'activité non indemnisés au titre du chômage</t>
  </si>
  <si>
    <t xml:space="preserve">  indemnisés au titre du chômage et bénéficiaires de la prime d'activité</t>
  </si>
  <si>
    <t xml:space="preserve">  indemnisés au titre du chômage sans bénéficier de la prime d'activité</t>
  </si>
  <si>
    <t>Femme</t>
  </si>
  <si>
    <t>Homme</t>
  </si>
  <si>
    <t xml:space="preserve"> RSA socle seul non majoré</t>
  </si>
  <si>
    <t>-</t>
  </si>
  <si>
    <t>16 - 29 ans</t>
  </si>
  <si>
    <t>fin 2013</t>
  </si>
  <si>
    <t>fin 2013 et fin 2014</t>
  </si>
  <si>
    <t>de fin 2013 à fin 2015</t>
  </si>
  <si>
    <t>de fin 2013 à fin 2016</t>
  </si>
  <si>
    <t>RSA socle</t>
  </si>
  <si>
    <t>RSA</t>
  </si>
  <si>
    <t xml:space="preserve">   dont RSA seul</t>
  </si>
  <si>
    <t xml:space="preserve">   dont RSA+prime d'activité</t>
  </si>
  <si>
    <t xml:space="preserve">     dont RSA non majoré</t>
  </si>
  <si>
    <t xml:space="preserve">     dont RSA majoré</t>
  </si>
  <si>
    <t>Ancienneté dans les minima sociaux au 31 décembre 2015 (en années)</t>
  </si>
  <si>
    <t>nd</t>
  </si>
  <si>
    <t>En emploi salarié</t>
  </si>
  <si>
    <t>dont CDI</t>
  </si>
  <si>
    <t>dont à temps plein</t>
  </si>
  <si>
    <t>Inscrits à Pôle emploi sans emploi salarié</t>
  </si>
  <si>
    <t>Décès</t>
  </si>
  <si>
    <t>Autres situations (changements de situation familiale, etc.)</t>
  </si>
  <si>
    <t>Tableau 2  • Emploi salarié et inscription à Pôle emploi fin 2015 des bénéficiaires de minima sociaux au 31 décembre 2014 sortis des minima sociaux fin 2015, selon le dispositif</t>
  </si>
  <si>
    <t>Graphique 2 • Part des bénéficiaires sortis des minima sociaux en 2012 qui demeurent en dehors des minima sociaux au cours des années suivantes, selon le minimum social perçu fin 2011</t>
  </si>
  <si>
    <t>Proportion parmi les sortants des minima sociaux fin 2015</t>
  </si>
  <si>
    <t>ns : non significatif. nd : non disponible.</t>
  </si>
  <si>
    <t>1. Le RSA majoré, qu'il soit long ou non, est ici inclus.</t>
  </si>
  <si>
    <t>RSA socle1</t>
  </si>
  <si>
    <t>Tableau 1 • Devenir des bénéficiaires de minima sociaux au 31 décembre 2015, selon le dispositif</t>
  </si>
  <si>
    <t>Note &gt; Pour le RSA, les chiffres sur le devenir concernent l’ensemble des bénéficiaires : les allocataires mais aussi les conjoints. Pour l’ASS et l’AAH, les chiffres ne concernent que les allocataires. L'analyse du devenir à un an des bénéficiaires du RSA socle majoré est restreinte aux bénéficiaires ayant au moins un enfant de moins de 2 ans à charge ou étant en cours de grossesse. On parle alors de « RSA socle majoré long ». Lorsque l’enfant le plus jeune a atteint ou dépassé l’âge de 2 ans, la perception du RSA majoré ne peut durer plus d’un an. Avec le remplacement du RSA activité par la prime d’activité depuis le 1er janvier 2016, le « RSA » en 2016 se restreint au « RSA socle » des années précédentes.</t>
  </si>
  <si>
    <t>Lecture &gt; Parmi les personnes ayant perçu le RSA socle seul non majoré fin 2015, 65,1 % le perçoivent encore un an après. Au total, 73,5 % bénéficient du RSA non majoré fin 2016 (cumulé ou non avec la prime d'activité) et 22,3 % sont sorties des minima sociaux d’insertion.</t>
  </si>
  <si>
    <t>Champ &gt; France, bénéficiaires âgés de 16 à 58 ans au 31 décembre 2015.</t>
  </si>
  <si>
    <t>Source &gt; DREES, ENIACRAMS.</t>
  </si>
  <si>
    <t>Graphique 1 : Évolution du taux de sortie des minima sociaux d’une fin d’année à la suivante, selon le dispositif</t>
  </si>
  <si>
    <t>Note &gt; Les années correspondent à celles de la sortie des minima sociaux : le taux de sortie en 2016 porte par exemple sur les sorties entre décembre 2015 et décembre 2016. L’analyse du devenir à un an des bénéficiaires du RSA socle majoré est restreinte aux bénéficiaires ayant au moins un enfant de moins de 2 ans à charge ou étant en cours de grossesse. On parle alors de « RSA socle majoré long ».</t>
  </si>
  <si>
    <t>Lecture &gt; 30 % des bénéficiaires de l’ASS fin 2010 étaient sortis des minima sociaux fin 2011.</t>
  </si>
  <si>
    <t>Champ &gt; France, bénéficiaires âgés de 16 à 58 ans au 31 décembre de l’année précédente. Situations examinées au 31 décembre de chaque année.</t>
  </si>
  <si>
    <t>1. Le RSA majoré, qu’il soit long ou non, est ici inclus.</t>
  </si>
  <si>
    <t xml:space="preserve">Note &gt; Pour le RSA, les chiffres concernent l’ensemble des bénéficiaires : les allocataires, mais aussi les conjoints. Pour l’ASS </t>
  </si>
  <si>
    <t>et l’AAH, les chiffres ne concernent que les allocataires.</t>
  </si>
  <si>
    <t>Lecture &gt; Parmi les personnes ayant perçu le RSA socle seul non majoré fin 2014 sorties des minima sociaux fin 2015, 41 % ont un emploi salarié fin 2015.</t>
  </si>
  <si>
    <t>Champ &gt; France, bénéficiaires âgés de 16 à 58 ans au 31 décembre 2014.</t>
  </si>
  <si>
    <t>Tableau 3 • Taux de sortie des minima sociaux entre fin 2015 et fin 2016, selon le dispositif, le sexe, la tranche d'âge et la situation familiale des bénéficiaires de minima sociaux au 31 décembre 2015</t>
  </si>
  <si>
    <t>Note &gt; Pour le RSA, les chiffres sur le devenir concernent l’ensemble des bénéficiaires : les allocataires, mais aussi les conjoints. Pour l’ASS et l’AAH, les chiffres ne concernent que les allocataires. L’analyse du devenir à un an des bénéficiaires du RSA socle majoré est restreinte aux bénéficiaires ayant au moins un enfant de moins de 2 ans à charge ou étant en cours de grossesse. On parle alors de « RSA socle majoré long ».</t>
  </si>
  <si>
    <t>Lecture &gt; Parmi les hommes bénéficiaires du RSA socle seul non majoré fin 2015, 23 % ne perçoivent pas de minimum social d’insertion fin 2016.</t>
  </si>
  <si>
    <t>Champ &gt; France, bénéficiaires âgés de 16 à 58 ans au 31 décembre 2015.</t>
  </si>
  <si>
    <t>Tableau 4 • Taux de sortie des minima sociaux d'insertion entre fin 2015 et fin 2016, selon l'ancienneté dans les minima et le dispositif perçu au 31 décembre 2015</t>
  </si>
  <si>
    <t>Note &gt; L’ancienneté porte sur l’ensemble des minima sociaux d’insertion (RSA socle majoré, RSA socle non majoré, ASS, AAH). Elle est appréciée à partir de la présence dans ces minima sociaux au 31 décembre de chaque année. Pour le RSA, les chiffres sur le devenir concernent l’ensemble des bénéficiaires : les allocataires, mais aussi les conjoints. Pour l’ASS et l’AAH, les chiffres ne concernent que les allocataires. L’analyse du devenir à un an des bénéficiaires du RSA socle majoré est restreinte aux bénéficiaires ayant au moins un enfant de moins de 2 ans à charge ou étant en cours de grossesse. On parle alors de « RSA socle majoré long ».</t>
  </si>
  <si>
    <t>Lecture &gt; Parmi les bénéficiaires du RSA socle seul non majoré fin 2015 ayant perçu un minimum social lors des trois fins d'année précédentes (2014, 2013 et 2012) mais pas fin 2011, 18 % ne perçoivent plus de minimum social fin 2016.</t>
  </si>
  <si>
    <t>Note &gt; Pour le RSA, les chiffres concernent l’ensemble des bénéficiaires : les allocataires, mais aussi les conjoints. Pour l’ASS et l’AAH, les chiffres ne concernent que les allocataires. La présence ou l’absence dans les minima sociaux au bout des n années suivant la sortie est appréciée à partir de la présence ou non dans les minima sociaux à chaque 31 décembre de ces n années.</t>
  </si>
  <si>
    <t>Lecture &gt; Parmi les bénéficiaires du RSA socle non majoré fin 2011 sortis des minima fin 2012, 75 % ne percevaient pas de minimum social fin 2013 (au bout de deux ans) et 51 % n’ont perçu aucun minimum chaque fin d’année entre fin 2013 et fin 2016 (au bout de cinq ans).</t>
  </si>
  <si>
    <t>Champ &gt; France, bénéficiaires âgés de 16 à 54 ans au 31 décembre 2011.</t>
  </si>
  <si>
    <r>
      <t>Total</t>
    </r>
    <r>
      <rPr>
        <b/>
        <vertAlign val="superscript"/>
        <sz val="8"/>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</si>
</sst>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8"/>
      <color theme="1"/>
      <name val="Arial"/>
      <family val="2"/>
    </font>
    <font>
      <sz val="8"/>
      <color theme="1"/>
      <name val="Arial"/>
      <family val="2"/>
    </font>
    <font>
      <i/>
      <sz val="8"/>
      <color theme="1"/>
      <name val="Arial"/>
      <family val="2"/>
    </font>
    <font>
      <b/>
      <vertAlign val="superscript"/>
      <sz val="8"/>
      <color theme="1"/>
      <name val="Arial"/>
      <family val="2"/>
    </font>
  </fonts>
  <fills count="2">
    <fill>
      <patternFill patternType="none"/>
    </fill>
    <fill>
      <patternFill patternType="gray125"/>
    </fill>
  </fills>
  <borders count="29">
    <border>
      <left/>
      <right/>
      <top/>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s>
  <cellStyleXfs count="1">
    <xf numFmtId="0" fontId="0" fillId="0" borderId="0"/>
  </cellStyleXfs>
  <cellXfs count="126">
    <xf numFmtId="0" fontId="0" fillId="0" borderId="0" xfId="0"/>
    <xf numFmtId="1" fontId="2" fillId="0" borderId="0" xfId="0" applyNumberFormat="1" applyFont="1" applyFill="1" applyBorder="1" applyAlignment="1">
      <alignment horizontal="center" vertical="center"/>
    </xf>
    <xf numFmtId="1" fontId="3" fillId="0" borderId="6" xfId="0" applyNumberFormat="1" applyFont="1" applyFill="1" applyBorder="1" applyAlignment="1">
      <alignment horizontal="right" vertical="center"/>
    </xf>
    <xf numFmtId="1" fontId="2" fillId="0" borderId="14" xfId="0" applyNumberFormat="1" applyFont="1" applyFill="1" applyBorder="1" applyAlignment="1">
      <alignment horizontal="center" vertical="center"/>
    </xf>
    <xf numFmtId="1" fontId="2" fillId="0" borderId="18"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1" fontId="2" fillId="0" borderId="5" xfId="0" applyNumberFormat="1" applyFont="1" applyFill="1" applyBorder="1" applyAlignment="1">
      <alignment horizontal="center" vertical="center"/>
    </xf>
    <xf numFmtId="1" fontId="2" fillId="0" borderId="4"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pplyAlignment="1">
      <alignment horizontal="center" vertical="center"/>
    </xf>
    <xf numFmtId="0" fontId="2" fillId="0" borderId="2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vertical="center"/>
    </xf>
    <xf numFmtId="0" fontId="2" fillId="0" borderId="1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7" xfId="0" applyFont="1" applyFill="1" applyBorder="1" applyAlignment="1">
      <alignment vertical="center"/>
    </xf>
    <xf numFmtId="164" fontId="2" fillId="0" borderId="3"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3" xfId="0" applyFont="1" applyFill="1" applyBorder="1" applyAlignment="1">
      <alignment vertical="center"/>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 fillId="0" borderId="3" xfId="0" applyFont="1" applyFill="1" applyBorder="1" applyAlignment="1">
      <alignment vertical="center"/>
    </xf>
    <xf numFmtId="1" fontId="2" fillId="0" borderId="9" xfId="0" applyNumberFormat="1" applyFont="1" applyFill="1" applyBorder="1" applyAlignment="1">
      <alignment horizontal="center" vertical="center"/>
    </xf>
    <xf numFmtId="1" fontId="2" fillId="0" borderId="20" xfId="0" applyNumberFormat="1" applyFont="1" applyFill="1" applyBorder="1" applyAlignment="1">
      <alignment horizontal="center" vertical="center"/>
    </xf>
    <xf numFmtId="0" fontId="1" fillId="0" borderId="4" xfId="0" applyFont="1" applyFill="1" applyBorder="1" applyAlignment="1">
      <alignment vertical="center"/>
    </xf>
    <xf numFmtId="1" fontId="2" fillId="0" borderId="23" xfId="0" applyNumberFormat="1" applyFont="1" applyFill="1" applyBorder="1" applyAlignment="1">
      <alignment horizontal="center" vertical="center"/>
    </xf>
    <xf numFmtId="0" fontId="3" fillId="0" borderId="5" xfId="0" applyFont="1" applyFill="1" applyBorder="1" applyAlignment="1">
      <alignment horizontal="right" vertical="center"/>
    </xf>
    <xf numFmtId="1" fontId="3" fillId="0" borderId="0" xfId="0" applyNumberFormat="1" applyFont="1" applyFill="1" applyBorder="1" applyAlignment="1">
      <alignment horizontal="center" vertical="center"/>
    </xf>
    <xf numFmtId="1" fontId="3" fillId="0" borderId="22" xfId="0" applyNumberFormat="1" applyFont="1" applyFill="1" applyBorder="1" applyAlignment="1">
      <alignment horizontal="center" vertical="center"/>
    </xf>
    <xf numFmtId="0" fontId="3" fillId="0" borderId="6" xfId="0" applyFont="1" applyFill="1" applyBorder="1" applyAlignment="1">
      <alignment horizontal="right" vertical="center"/>
    </xf>
    <xf numFmtId="1" fontId="3" fillId="0" borderId="18" xfId="0" applyNumberFormat="1" applyFont="1" applyFill="1" applyBorder="1" applyAlignment="1">
      <alignment horizontal="center" vertical="center"/>
    </xf>
    <xf numFmtId="1" fontId="3" fillId="0" borderId="21" xfId="0" applyNumberFormat="1" applyFont="1" applyFill="1" applyBorder="1" applyAlignment="1">
      <alignment horizontal="center" vertical="center"/>
    </xf>
    <xf numFmtId="0" fontId="1" fillId="0" borderId="5" xfId="0" applyFont="1" applyFill="1" applyBorder="1" applyAlignment="1">
      <alignment vertical="center"/>
    </xf>
    <xf numFmtId="1" fontId="2" fillId="0" borderId="22" xfId="0" applyNumberFormat="1" applyFont="1" applyFill="1" applyBorder="1" applyAlignment="1">
      <alignment horizontal="center" vertical="center"/>
    </xf>
    <xf numFmtId="0" fontId="1" fillId="0" borderId="6" xfId="0" applyFont="1" applyFill="1" applyBorder="1" applyAlignment="1">
      <alignment vertical="center"/>
    </xf>
    <xf numFmtId="1" fontId="2" fillId="0" borderId="21" xfId="0" applyNumberFormat="1" applyFont="1" applyFill="1" applyBorder="1" applyAlignment="1">
      <alignment horizontal="center" vertical="center"/>
    </xf>
    <xf numFmtId="0" fontId="1" fillId="0" borderId="0" xfId="0" applyFont="1" applyFill="1" applyAlignment="1">
      <alignment horizontal="left" vertical="center"/>
    </xf>
    <xf numFmtId="0" fontId="1" fillId="0" borderId="27"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0" xfId="0" applyFont="1" applyFill="1" applyBorder="1" applyAlignment="1">
      <alignment vertical="center"/>
    </xf>
    <xf numFmtId="0" fontId="1" fillId="0" borderId="6" xfId="0" applyFont="1" applyFill="1" applyBorder="1" applyAlignment="1">
      <alignment horizontal="center" vertical="center" wrapText="1"/>
    </xf>
    <xf numFmtId="0" fontId="2" fillId="0" borderId="22" xfId="0" applyFont="1" applyFill="1" applyBorder="1" applyAlignment="1">
      <alignment horizontal="left" vertical="center"/>
    </xf>
    <xf numFmtId="0" fontId="2" fillId="0" borderId="21" xfId="0" applyFont="1" applyFill="1" applyBorder="1" applyAlignment="1">
      <alignment horizontal="left" vertical="center"/>
    </xf>
    <xf numFmtId="0" fontId="2" fillId="0" borderId="6" xfId="0" applyFont="1" applyFill="1" applyBorder="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right"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3" fillId="0" borderId="0" xfId="0" applyFont="1" applyFill="1" applyBorder="1" applyAlignment="1">
      <alignment horizontal="right" vertical="center" wrapText="1"/>
    </xf>
    <xf numFmtId="1" fontId="3" fillId="0" borderId="5" xfId="0" applyNumberFormat="1" applyFont="1" applyFill="1" applyBorder="1" applyAlignment="1">
      <alignment horizontal="right" vertical="center"/>
    </xf>
    <xf numFmtId="1" fontId="3" fillId="0" borderId="0" xfId="0" applyNumberFormat="1" applyFont="1" applyFill="1" applyBorder="1" applyAlignment="1">
      <alignment horizontal="right" vertical="center"/>
    </xf>
    <xf numFmtId="0" fontId="2" fillId="0" borderId="20"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1" fillId="0" borderId="20" xfId="0" applyFont="1" applyFill="1" applyBorder="1" applyAlignment="1">
      <alignment horizontal="left" vertical="center" wrapText="1"/>
    </xf>
    <xf numFmtId="1" fontId="1" fillId="0" borderId="3" xfId="0" applyNumberFormat="1" applyFont="1" applyFill="1" applyBorder="1" applyAlignment="1">
      <alignment horizontal="center" vertical="center"/>
    </xf>
    <xf numFmtId="0" fontId="1" fillId="0" borderId="0" xfId="0" applyFont="1" applyFill="1" applyAlignment="1">
      <alignment horizontal="righ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1" fillId="0" borderId="7" xfId="0" applyFont="1" applyFill="1" applyBorder="1" applyAlignment="1">
      <alignment vertical="center" wrapText="1"/>
    </xf>
    <xf numFmtId="164" fontId="1" fillId="0" borderId="3"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0" fontId="1" fillId="0" borderId="5" xfId="0" applyFont="1" applyFill="1" applyBorder="1" applyAlignment="1">
      <alignment horizontal="center" vertical="center" textRotation="90" wrapText="1"/>
    </xf>
    <xf numFmtId="0" fontId="2" fillId="0" borderId="11" xfId="0" applyFont="1" applyFill="1" applyBorder="1" applyAlignment="1">
      <alignment vertical="center" wrapText="1"/>
    </xf>
    <xf numFmtId="164" fontId="2" fillId="0" borderId="4" xfId="0" applyNumberFormat="1" applyFont="1" applyFill="1" applyBorder="1" applyAlignment="1">
      <alignment horizontal="center" vertical="center" wrapText="1"/>
    </xf>
    <xf numFmtId="164" fontId="2" fillId="0" borderId="11" xfId="0" applyNumberFormat="1" applyFont="1" applyFill="1" applyBorder="1" applyAlignment="1">
      <alignment horizontal="center" vertical="center" wrapText="1"/>
    </xf>
    <xf numFmtId="0" fontId="3" fillId="0" borderId="15" xfId="0" applyFont="1" applyFill="1" applyBorder="1" applyAlignment="1">
      <alignment horizontal="right" vertical="center" wrapText="1"/>
    </xf>
    <xf numFmtId="164" fontId="3" fillId="0" borderId="5" xfId="0" applyNumberFormat="1" applyFont="1" applyFill="1" applyBorder="1" applyAlignment="1">
      <alignment horizontal="right" vertical="center" wrapText="1"/>
    </xf>
    <xf numFmtId="164" fontId="3" fillId="0" borderId="15" xfId="0" applyNumberFormat="1" applyFont="1" applyFill="1" applyBorder="1" applyAlignment="1">
      <alignment horizontal="right" vertical="center" wrapText="1"/>
    </xf>
    <xf numFmtId="0" fontId="3" fillId="0" borderId="17" xfId="0" applyFont="1" applyFill="1" applyBorder="1" applyAlignment="1">
      <alignment horizontal="right" vertical="center" wrapText="1"/>
    </xf>
    <xf numFmtId="164" fontId="3" fillId="0" borderId="6" xfId="0" applyNumberFormat="1" applyFont="1" applyFill="1" applyBorder="1" applyAlignment="1">
      <alignment horizontal="right" vertical="center" wrapText="1"/>
    </xf>
    <xf numFmtId="164" fontId="3" fillId="0" borderId="17" xfId="0" applyNumberFormat="1" applyFont="1" applyFill="1" applyBorder="1" applyAlignment="1">
      <alignment horizontal="right" vertical="center" wrapText="1"/>
    </xf>
    <xf numFmtId="0" fontId="2" fillId="0" borderId="7" xfId="0" applyFont="1" applyFill="1" applyBorder="1" applyAlignment="1">
      <alignment vertical="center" wrapText="1"/>
    </xf>
    <xf numFmtId="164" fontId="2" fillId="0" borderId="3"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1" fillId="0" borderId="6" xfId="0" applyFont="1" applyFill="1" applyBorder="1" applyAlignment="1">
      <alignment horizontal="center" vertical="center" textRotation="90" wrapText="1"/>
    </xf>
    <xf numFmtId="0" fontId="1" fillId="0" borderId="2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4" xfId="0" applyFont="1" applyFill="1" applyBorder="1" applyAlignment="1">
      <alignment vertical="center"/>
    </xf>
    <xf numFmtId="1" fontId="2" fillId="0" borderId="3" xfId="0" applyNumberFormat="1" applyFont="1" applyFill="1" applyBorder="1" applyAlignment="1">
      <alignment horizontal="center" vertical="center" wrapText="1"/>
    </xf>
    <xf numFmtId="0" fontId="2" fillId="0" borderId="5" xfId="0" applyFont="1" applyFill="1" applyBorder="1" applyAlignment="1">
      <alignment vertical="center"/>
    </xf>
    <xf numFmtId="0" fontId="2" fillId="0" borderId="6" xfId="0" applyFont="1" applyFill="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
  <sheetViews>
    <sheetView tabSelected="1" zoomScaleNormal="100" workbookViewId="0"/>
  </sheetViews>
  <sheetFormatPr baseColWidth="10" defaultRowHeight="11.25" x14ac:dyDescent="0.25"/>
  <cols>
    <col min="1" max="1" width="3.7109375" style="14" customWidth="1"/>
    <col min="2" max="2" width="5.5703125" style="14" customWidth="1"/>
    <col min="3" max="3" width="24.7109375" style="14" customWidth="1"/>
    <col min="4" max="4" width="10.5703125" style="14" customWidth="1"/>
    <col min="5" max="5" width="10.140625" style="14" customWidth="1"/>
    <col min="6" max="6" width="9" style="14" customWidth="1"/>
    <col min="7" max="8" width="9.140625" style="14" customWidth="1"/>
    <col min="9" max="9" width="8.140625" style="14" customWidth="1"/>
    <col min="10" max="10" width="9.5703125" style="14" customWidth="1"/>
    <col min="11" max="16384" width="11.42578125" style="14"/>
  </cols>
  <sheetData>
    <row r="1" spans="2:10" s="14" customFormat="1" x14ac:dyDescent="0.25">
      <c r="B1" s="79" t="s">
        <v>72</v>
      </c>
      <c r="C1" s="80"/>
      <c r="D1" s="80"/>
      <c r="E1" s="80"/>
      <c r="F1" s="80"/>
      <c r="G1" s="80"/>
      <c r="H1" s="80"/>
      <c r="I1" s="80"/>
      <c r="J1" s="80"/>
    </row>
    <row r="2" spans="2:10" s="14" customFormat="1" x14ac:dyDescent="0.25">
      <c r="B2" s="81"/>
    </row>
    <row r="3" spans="2:10" s="14" customFormat="1" x14ac:dyDescent="0.25">
      <c r="J3" s="15" t="s">
        <v>17</v>
      </c>
    </row>
    <row r="4" spans="2:10" s="14" customFormat="1" x14ac:dyDescent="0.25">
      <c r="B4" s="16"/>
      <c r="C4" s="17"/>
      <c r="D4" s="18" t="s">
        <v>20</v>
      </c>
      <c r="E4" s="19"/>
      <c r="F4" s="19"/>
      <c r="G4" s="19"/>
      <c r="H4" s="19"/>
      <c r="I4" s="19"/>
      <c r="J4" s="20"/>
    </row>
    <row r="5" spans="2:10" s="14" customFormat="1" x14ac:dyDescent="0.25">
      <c r="B5" s="16"/>
      <c r="C5" s="17"/>
      <c r="D5" s="18" t="s">
        <v>52</v>
      </c>
      <c r="E5" s="19"/>
      <c r="F5" s="19"/>
      <c r="G5" s="19"/>
      <c r="H5" s="20"/>
      <c r="I5" s="56" t="s">
        <v>5</v>
      </c>
      <c r="J5" s="56" t="s">
        <v>6</v>
      </c>
    </row>
    <row r="6" spans="2:10" s="14" customFormat="1" ht="15" customHeight="1" x14ac:dyDescent="0.25">
      <c r="B6" s="16"/>
      <c r="C6" s="17"/>
      <c r="D6" s="82" t="s">
        <v>7</v>
      </c>
      <c r="E6" s="82"/>
      <c r="F6" s="82"/>
      <c r="G6" s="56" t="s">
        <v>4</v>
      </c>
      <c r="H6" s="83" t="s">
        <v>96</v>
      </c>
      <c r="I6" s="56"/>
      <c r="J6" s="56"/>
    </row>
    <row r="7" spans="2:10" s="14" customFormat="1" ht="46.5" customHeight="1" x14ac:dyDescent="0.25">
      <c r="B7" s="21"/>
      <c r="C7" s="21"/>
      <c r="D7" s="84" t="s">
        <v>26</v>
      </c>
      <c r="E7" s="84" t="s">
        <v>27</v>
      </c>
      <c r="F7" s="85" t="s">
        <v>8</v>
      </c>
      <c r="G7" s="22"/>
      <c r="H7" s="83"/>
      <c r="I7" s="56"/>
      <c r="J7" s="56"/>
    </row>
    <row r="8" spans="2:10" s="14" customFormat="1" ht="45.75" customHeight="1" x14ac:dyDescent="0.25">
      <c r="B8" s="86" t="s">
        <v>39</v>
      </c>
      <c r="C8" s="87" t="s">
        <v>9</v>
      </c>
      <c r="D8" s="88">
        <f t="shared" ref="D8:J8" si="0">D10+D13+D14+D15</f>
        <v>77.719999999999985</v>
      </c>
      <c r="E8" s="88">
        <f t="shared" si="0"/>
        <v>60</v>
      </c>
      <c r="F8" s="89">
        <f t="shared" si="0"/>
        <v>74.39</v>
      </c>
      <c r="G8" s="88">
        <f t="shared" si="0"/>
        <v>79.740000000000009</v>
      </c>
      <c r="H8" s="89">
        <f t="shared" si="0"/>
        <v>74.62</v>
      </c>
      <c r="I8" s="88">
        <f t="shared" si="0"/>
        <v>72.84</v>
      </c>
      <c r="J8" s="88">
        <f t="shared" si="0"/>
        <v>94.389999999999986</v>
      </c>
    </row>
    <row r="9" spans="2:10" s="14" customFormat="1" ht="15" customHeight="1" x14ac:dyDescent="0.25">
      <c r="B9" s="90"/>
      <c r="C9" s="27" t="s">
        <v>53</v>
      </c>
      <c r="D9" s="28">
        <f>D10+D13</f>
        <v>75.63</v>
      </c>
      <c r="E9" s="28">
        <f t="shared" ref="E9:J9" si="1">E10+E13</f>
        <v>59.12</v>
      </c>
      <c r="F9" s="29">
        <f t="shared" si="1"/>
        <v>72.53</v>
      </c>
      <c r="G9" s="28">
        <f t="shared" si="1"/>
        <v>79.28</v>
      </c>
      <c r="H9" s="29">
        <f t="shared" si="1"/>
        <v>72.86</v>
      </c>
      <c r="I9" s="28">
        <f t="shared" si="1"/>
        <v>1.6400000000000001</v>
      </c>
      <c r="J9" s="28">
        <f t="shared" si="1"/>
        <v>0.59000000000000008</v>
      </c>
    </row>
    <row r="10" spans="2:10" s="14" customFormat="1" ht="15" customHeight="1" x14ac:dyDescent="0.25">
      <c r="B10" s="90"/>
      <c r="C10" s="91" t="s">
        <v>56</v>
      </c>
      <c r="D10" s="92">
        <f t="shared" ref="D10:J10" si="2">D11+D12</f>
        <v>73.52</v>
      </c>
      <c r="E10" s="92">
        <f t="shared" si="2"/>
        <v>57.5</v>
      </c>
      <c r="F10" s="93">
        <f t="shared" si="2"/>
        <v>70.510000000000005</v>
      </c>
      <c r="G10" s="92">
        <f t="shared" si="2"/>
        <v>5.6800000000000006</v>
      </c>
      <c r="H10" s="93">
        <f t="shared" si="2"/>
        <v>65.78</v>
      </c>
      <c r="I10" s="92">
        <f t="shared" si="2"/>
        <v>1.5</v>
      </c>
      <c r="J10" s="92">
        <f t="shared" si="2"/>
        <v>0.55000000000000004</v>
      </c>
    </row>
    <row r="11" spans="2:10" s="14" customFormat="1" x14ac:dyDescent="0.25">
      <c r="B11" s="90"/>
      <c r="C11" s="94" t="s">
        <v>54</v>
      </c>
      <c r="D11" s="95">
        <v>65.14</v>
      </c>
      <c r="E11" s="95">
        <v>21.54</v>
      </c>
      <c r="F11" s="96">
        <v>56.93</v>
      </c>
      <c r="G11" s="95">
        <v>4.78</v>
      </c>
      <c r="H11" s="96">
        <v>53.22</v>
      </c>
      <c r="I11" s="95">
        <v>1.07</v>
      </c>
      <c r="J11" s="95">
        <v>0.51</v>
      </c>
    </row>
    <row r="12" spans="2:10" s="14" customFormat="1" ht="12.75" customHeight="1" x14ac:dyDescent="0.25">
      <c r="B12" s="90"/>
      <c r="C12" s="97" t="s">
        <v>55</v>
      </c>
      <c r="D12" s="98">
        <v>8.3800000000000008</v>
      </c>
      <c r="E12" s="98">
        <v>35.96</v>
      </c>
      <c r="F12" s="99">
        <v>13.58</v>
      </c>
      <c r="G12" s="98">
        <v>0.9</v>
      </c>
      <c r="H12" s="99">
        <v>12.56</v>
      </c>
      <c r="I12" s="98">
        <v>0.43</v>
      </c>
      <c r="J12" s="98">
        <v>0.04</v>
      </c>
    </row>
    <row r="13" spans="2:10" s="14" customFormat="1" x14ac:dyDescent="0.25">
      <c r="B13" s="90"/>
      <c r="C13" s="100" t="s">
        <v>57</v>
      </c>
      <c r="D13" s="101">
        <f>1.89+0.22</f>
        <v>2.11</v>
      </c>
      <c r="E13" s="101">
        <f>0.56+1.06</f>
        <v>1.62</v>
      </c>
      <c r="F13" s="102">
        <v>2.02</v>
      </c>
      <c r="G13" s="101">
        <v>73.599999999999994</v>
      </c>
      <c r="H13" s="102">
        <v>7.08</v>
      </c>
      <c r="I13" s="101">
        <v>0.14000000000000001</v>
      </c>
      <c r="J13" s="101">
        <v>0.04</v>
      </c>
    </row>
    <row r="14" spans="2:10" s="14" customFormat="1" x14ac:dyDescent="0.25">
      <c r="B14" s="90"/>
      <c r="C14" s="100" t="s">
        <v>5</v>
      </c>
      <c r="D14" s="101">
        <v>0.52</v>
      </c>
      <c r="E14" s="101">
        <v>0.36</v>
      </c>
      <c r="F14" s="102">
        <v>0.49</v>
      </c>
      <c r="G14" s="101">
        <v>0.28999999999999998</v>
      </c>
      <c r="H14" s="102">
        <v>0.5</v>
      </c>
      <c r="I14" s="101">
        <v>70.17</v>
      </c>
      <c r="J14" s="101">
        <v>0.23</v>
      </c>
    </row>
    <row r="15" spans="2:10" s="14" customFormat="1" x14ac:dyDescent="0.25">
      <c r="B15" s="90"/>
      <c r="C15" s="100" t="s">
        <v>6</v>
      </c>
      <c r="D15" s="101">
        <v>1.57</v>
      </c>
      <c r="E15" s="101">
        <v>0.52</v>
      </c>
      <c r="F15" s="102">
        <v>1.37</v>
      </c>
      <c r="G15" s="101">
        <v>0.17</v>
      </c>
      <c r="H15" s="102">
        <v>1.26</v>
      </c>
      <c r="I15" s="101">
        <v>1.03</v>
      </c>
      <c r="J15" s="101">
        <v>93.57</v>
      </c>
    </row>
    <row r="16" spans="2:10" s="14" customFormat="1" ht="33.75" x14ac:dyDescent="0.25">
      <c r="B16" s="90"/>
      <c r="C16" s="87" t="s">
        <v>18</v>
      </c>
      <c r="D16" s="88">
        <v>22.28</v>
      </c>
      <c r="E16" s="88">
        <v>39.989999999999995</v>
      </c>
      <c r="F16" s="89">
        <v>25.62</v>
      </c>
      <c r="G16" s="88">
        <v>20.25</v>
      </c>
      <c r="H16" s="89">
        <f>100-H8</f>
        <v>25.379999999999995</v>
      </c>
      <c r="I16" s="88">
        <v>27.15</v>
      </c>
      <c r="J16" s="88">
        <v>5.6</v>
      </c>
    </row>
    <row r="17" spans="2:10" s="14" customFormat="1" ht="33.75" x14ac:dyDescent="0.25">
      <c r="B17" s="90"/>
      <c r="C17" s="103" t="s">
        <v>40</v>
      </c>
      <c r="D17" s="101">
        <f>7.81</f>
        <v>7.81</v>
      </c>
      <c r="E17" s="101">
        <f>20.11</f>
        <v>20.11</v>
      </c>
      <c r="F17" s="102">
        <f>10.13</f>
        <v>10.130000000000001</v>
      </c>
      <c r="G17" s="101">
        <f>8.07</f>
        <v>8.07</v>
      </c>
      <c r="H17" s="102">
        <v>10.119999999999999</v>
      </c>
      <c r="I17" s="101">
        <f>3.56</f>
        <v>3.56</v>
      </c>
      <c r="J17" s="101">
        <f>0.32</f>
        <v>0.32</v>
      </c>
    </row>
    <row r="18" spans="2:10" s="14" customFormat="1" ht="33.75" x14ac:dyDescent="0.25">
      <c r="B18" s="90"/>
      <c r="C18" s="103" t="s">
        <v>41</v>
      </c>
      <c r="D18" s="101">
        <f>1.26</f>
        <v>1.26</v>
      </c>
      <c r="E18" s="101">
        <v>2.98</v>
      </c>
      <c r="F18" s="102">
        <f>1.58</f>
        <v>1.58</v>
      </c>
      <c r="G18" s="101">
        <f>1</f>
        <v>1</v>
      </c>
      <c r="H18" s="102">
        <v>1.55</v>
      </c>
      <c r="I18" s="101">
        <f>0.77</f>
        <v>0.77</v>
      </c>
      <c r="J18" s="101">
        <f>0.02</f>
        <v>0.02</v>
      </c>
    </row>
    <row r="19" spans="2:10" s="14" customFormat="1" ht="33.75" x14ac:dyDescent="0.25">
      <c r="B19" s="90"/>
      <c r="C19" s="103" t="s">
        <v>42</v>
      </c>
      <c r="D19" s="101">
        <v>2.2200000000000006</v>
      </c>
      <c r="E19" s="101">
        <v>4.1099999999999994</v>
      </c>
      <c r="F19" s="102">
        <v>2.58</v>
      </c>
      <c r="G19" s="101">
        <v>2.17</v>
      </c>
      <c r="H19" s="102">
        <v>2.58</v>
      </c>
      <c r="I19" s="101">
        <v>4.07</v>
      </c>
      <c r="J19" s="101">
        <v>0.25</v>
      </c>
    </row>
    <row r="20" spans="2:10" s="14" customFormat="1" x14ac:dyDescent="0.25">
      <c r="B20" s="104"/>
      <c r="C20" s="100" t="s">
        <v>19</v>
      </c>
      <c r="D20" s="101">
        <v>0.35</v>
      </c>
      <c r="E20" s="101">
        <v>0.19</v>
      </c>
      <c r="F20" s="102">
        <v>0.32</v>
      </c>
      <c r="G20" s="101">
        <v>0</v>
      </c>
      <c r="H20" s="102">
        <v>0.3</v>
      </c>
      <c r="I20" s="101">
        <v>0.6</v>
      </c>
      <c r="J20" s="101">
        <v>1.22</v>
      </c>
    </row>
    <row r="22" spans="2:10" s="14" customFormat="1" x14ac:dyDescent="0.25">
      <c r="B22" s="14" t="s">
        <v>70</v>
      </c>
    </row>
    <row r="23" spans="2:10" s="14" customFormat="1" x14ac:dyDescent="0.25">
      <c r="B23" s="14" t="s">
        <v>73</v>
      </c>
    </row>
    <row r="24" spans="2:10" s="14" customFormat="1" x14ac:dyDescent="0.25">
      <c r="B24" s="14" t="s">
        <v>74</v>
      </c>
    </row>
    <row r="25" spans="2:10" s="14" customFormat="1" x14ac:dyDescent="0.25">
      <c r="B25" s="14" t="s">
        <v>75</v>
      </c>
    </row>
    <row r="26" spans="2:10" s="14" customFormat="1" x14ac:dyDescent="0.25">
      <c r="B26" s="14" t="s">
        <v>76</v>
      </c>
    </row>
  </sheetData>
  <mergeCells count="10">
    <mergeCell ref="B8:B20"/>
    <mergeCell ref="B1:J1"/>
    <mergeCell ref="D4:J4"/>
    <mergeCell ref="D6:F6"/>
    <mergeCell ref="G6:G7"/>
    <mergeCell ref="D5:H5"/>
    <mergeCell ref="I5:I7"/>
    <mergeCell ref="J5:J7"/>
    <mergeCell ref="H6:H7"/>
    <mergeCell ref="B4: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6"/>
  <sheetViews>
    <sheetView zoomScaleNormal="100" workbookViewId="0"/>
  </sheetViews>
  <sheetFormatPr baseColWidth="10" defaultRowHeight="11.25" x14ac:dyDescent="0.25"/>
  <cols>
    <col min="1" max="1" width="3.7109375" style="14" customWidth="1"/>
    <col min="2" max="2" width="28.140625" style="14" customWidth="1"/>
    <col min="3" max="16384" width="11.42578125" style="14"/>
  </cols>
  <sheetData>
    <row r="1" spans="2:16" s="14" customFormat="1" x14ac:dyDescent="0.25">
      <c r="B1" s="81" t="s">
        <v>77</v>
      </c>
    </row>
    <row r="2" spans="2:16" s="14" customFormat="1" x14ac:dyDescent="0.25">
      <c r="P2" s="78" t="s">
        <v>17</v>
      </c>
    </row>
    <row r="3" spans="2:16" s="14" customFormat="1" x14ac:dyDescent="0.25">
      <c r="B3" s="36" t="s">
        <v>16</v>
      </c>
      <c r="C3" s="32">
        <v>2003</v>
      </c>
      <c r="D3" s="32">
        <v>2004</v>
      </c>
      <c r="E3" s="32">
        <v>2005</v>
      </c>
      <c r="F3" s="32">
        <v>2006</v>
      </c>
      <c r="G3" s="32">
        <v>2007</v>
      </c>
      <c r="H3" s="32">
        <v>2008</v>
      </c>
      <c r="I3" s="32">
        <v>2009</v>
      </c>
      <c r="J3" s="32">
        <v>2010</v>
      </c>
      <c r="K3" s="32">
        <v>2011</v>
      </c>
      <c r="L3" s="32">
        <v>2012</v>
      </c>
      <c r="M3" s="32">
        <v>2013</v>
      </c>
      <c r="N3" s="32">
        <v>2014</v>
      </c>
      <c r="O3" s="32">
        <v>2015</v>
      </c>
      <c r="P3" s="32">
        <v>2016</v>
      </c>
    </row>
    <row r="4" spans="2:16" s="14" customFormat="1" x14ac:dyDescent="0.25">
      <c r="B4" s="36" t="s">
        <v>15</v>
      </c>
      <c r="C4" s="110">
        <v>2002</v>
      </c>
      <c r="D4" s="110">
        <v>2003</v>
      </c>
      <c r="E4" s="110">
        <v>2004</v>
      </c>
      <c r="F4" s="110">
        <v>2005</v>
      </c>
      <c r="G4" s="110">
        <v>2006</v>
      </c>
      <c r="H4" s="110">
        <v>2007</v>
      </c>
      <c r="I4" s="110">
        <v>2008</v>
      </c>
      <c r="J4" s="110">
        <v>2009</v>
      </c>
      <c r="K4" s="110">
        <v>2010</v>
      </c>
      <c r="L4" s="110">
        <v>2011</v>
      </c>
      <c r="M4" s="110">
        <v>2012</v>
      </c>
      <c r="N4" s="110">
        <v>2013</v>
      </c>
      <c r="O4" s="110">
        <v>2014</v>
      </c>
      <c r="P4" s="110">
        <v>2015</v>
      </c>
    </row>
    <row r="5" spans="2:16" s="14" customFormat="1" x14ac:dyDescent="0.25">
      <c r="B5" s="32" t="s">
        <v>0</v>
      </c>
      <c r="C5" s="117"/>
      <c r="D5" s="101"/>
      <c r="E5" s="118"/>
      <c r="F5" s="117"/>
      <c r="G5" s="117"/>
      <c r="H5" s="117"/>
      <c r="I5" s="117"/>
      <c r="J5" s="119"/>
      <c r="K5" s="119"/>
      <c r="L5" s="119"/>
      <c r="M5" s="119"/>
      <c r="N5" s="119"/>
      <c r="O5" s="119"/>
      <c r="P5" s="120"/>
    </row>
    <row r="6" spans="2:16" s="14" customFormat="1" x14ac:dyDescent="0.25">
      <c r="B6" s="32" t="s">
        <v>1</v>
      </c>
      <c r="C6" s="117"/>
      <c r="D6" s="117"/>
      <c r="E6" s="117"/>
      <c r="F6" s="117"/>
      <c r="G6" s="117"/>
      <c r="H6" s="117"/>
      <c r="I6" s="117"/>
      <c r="J6" s="119"/>
      <c r="K6" s="119"/>
      <c r="L6" s="119"/>
      <c r="M6" s="119"/>
      <c r="N6" s="119"/>
      <c r="O6" s="119"/>
      <c r="P6" s="121"/>
    </row>
    <row r="7" spans="2:16" s="14" customFormat="1" x14ac:dyDescent="0.25">
      <c r="B7" s="122" t="s">
        <v>2</v>
      </c>
      <c r="C7" s="119"/>
      <c r="D7" s="119"/>
      <c r="E7" s="119"/>
      <c r="F7" s="119"/>
      <c r="G7" s="119"/>
      <c r="H7" s="119"/>
      <c r="I7" s="119"/>
      <c r="J7" s="117"/>
      <c r="K7" s="67">
        <f>2.9+2.59+2.94+3.78+12.19</f>
        <v>24.4</v>
      </c>
      <c r="L7" s="123">
        <f>2.86+2.56+2.82+3.64+10.33</f>
        <v>22.21</v>
      </c>
      <c r="M7" s="123">
        <f>2.75+2.64+2.55+3.39+9.68</f>
        <v>21.009999999999998</v>
      </c>
      <c r="N7" s="123">
        <f>3.12+2.44+2.67+3.57+9.2</f>
        <v>21</v>
      </c>
      <c r="O7" s="123">
        <v>20.97</v>
      </c>
      <c r="P7" s="123">
        <v>22.28</v>
      </c>
    </row>
    <row r="8" spans="2:16" s="14" customFormat="1" x14ac:dyDescent="0.25">
      <c r="B8" s="124" t="s">
        <v>3</v>
      </c>
      <c r="C8" s="119"/>
      <c r="D8" s="119"/>
      <c r="E8" s="119"/>
      <c r="F8" s="119"/>
      <c r="G8" s="119"/>
      <c r="H8" s="119"/>
      <c r="I8" s="119"/>
      <c r="J8" s="117"/>
      <c r="K8" s="123">
        <f>6.22+3.95+4.86+9.9+14.02</f>
        <v>38.950000000000003</v>
      </c>
      <c r="L8" s="123">
        <f>5.74+3.69+4.57+9.62+12.49</f>
        <v>36.11</v>
      </c>
      <c r="M8" s="123">
        <f>5.33+3.6+4.44+8.95+11.82</f>
        <v>34.14</v>
      </c>
      <c r="N8" s="123">
        <f>6.28+3.51+4.59+8.9+10.9</f>
        <v>34.18</v>
      </c>
      <c r="O8" s="123">
        <v>34.19</v>
      </c>
      <c r="P8" s="123">
        <v>39.989999999999995</v>
      </c>
    </row>
    <row r="9" spans="2:16" s="14" customFormat="1" x14ac:dyDescent="0.25">
      <c r="B9" s="125" t="s">
        <v>4</v>
      </c>
      <c r="C9" s="119"/>
      <c r="D9" s="119"/>
      <c r="E9" s="119"/>
      <c r="F9" s="119"/>
      <c r="G9" s="119"/>
      <c r="H9" s="117"/>
      <c r="I9" s="117"/>
      <c r="J9" s="117"/>
      <c r="K9" s="123">
        <f>1.52+2.03+2.4+4.67+12.38</f>
        <v>23</v>
      </c>
      <c r="L9" s="123">
        <f>1.97+1.89+2.2+4.29+9.68</f>
        <v>20.03</v>
      </c>
      <c r="M9" s="123">
        <f>1.81+1.81+2.41+4.75+9.15</f>
        <v>19.93</v>
      </c>
      <c r="N9" s="123">
        <f>1.93+1.87+1.87+4.47+8.66</f>
        <v>18.8</v>
      </c>
      <c r="O9" s="123">
        <f>2.21+1.83+1.75+5.12+7.7</f>
        <v>18.61</v>
      </c>
      <c r="P9" s="123">
        <v>20.25</v>
      </c>
    </row>
    <row r="10" spans="2:16" s="14" customFormat="1" x14ac:dyDescent="0.25">
      <c r="B10" s="32" t="s">
        <v>5</v>
      </c>
      <c r="C10" s="101"/>
      <c r="D10" s="101"/>
      <c r="E10" s="101"/>
      <c r="F10" s="101"/>
      <c r="G10" s="101"/>
      <c r="H10" s="101"/>
      <c r="I10" s="101"/>
      <c r="J10" s="118"/>
      <c r="K10" s="123">
        <f>0.98+0.01+11.3+4.41+0.48+12.88</f>
        <v>30.060000000000002</v>
      </c>
      <c r="L10" s="123">
        <f>0.91+10.42+4.78+0.37+12.82</f>
        <v>29.3</v>
      </c>
      <c r="M10" s="123">
        <f>0.92+11.35+4.25+0.42+11.04</f>
        <v>27.98</v>
      </c>
      <c r="N10" s="123">
        <f>1.31+11.09+4.87+0.39+10.8</f>
        <v>28.46</v>
      </c>
      <c r="O10" s="123">
        <v>27.05</v>
      </c>
      <c r="P10" s="123">
        <v>27.15</v>
      </c>
    </row>
    <row r="11" spans="2:16" s="14" customFormat="1" x14ac:dyDescent="0.25">
      <c r="B11" s="32" t="s">
        <v>6</v>
      </c>
      <c r="C11" s="117"/>
      <c r="D11" s="118"/>
      <c r="E11" s="118"/>
      <c r="F11" s="117"/>
      <c r="G11" s="117"/>
      <c r="H11" s="117"/>
      <c r="I11" s="118"/>
      <c r="J11" s="101"/>
      <c r="K11" s="123">
        <f>0.01+0.01+0.23+0.2+0.02+4.39</f>
        <v>4.8599999999999994</v>
      </c>
      <c r="L11" s="123">
        <f>0.01+0.01+0.23+0.26+0.01+4.14</f>
        <v>4.66</v>
      </c>
      <c r="M11" s="123">
        <f>0.02+0.01+0.29+0.23+0.02+4.3</f>
        <v>4.87</v>
      </c>
      <c r="N11" s="123">
        <f>0.04+0.32+0.28+0.06+4.63</f>
        <v>5.33</v>
      </c>
      <c r="O11" s="123">
        <f>0.03+0.34+0.28+0.05+4.81</f>
        <v>5.51</v>
      </c>
      <c r="P11" s="123">
        <v>5.6</v>
      </c>
    </row>
    <row r="13" spans="2:16" s="14" customFormat="1" x14ac:dyDescent="0.25">
      <c r="B13" s="14" t="s">
        <v>78</v>
      </c>
    </row>
    <row r="14" spans="2:16" s="14" customFormat="1" x14ac:dyDescent="0.25">
      <c r="B14" s="14" t="s">
        <v>79</v>
      </c>
    </row>
    <row r="15" spans="2:16" s="14" customFormat="1" x14ac:dyDescent="0.25">
      <c r="B15" s="14" t="s">
        <v>80</v>
      </c>
    </row>
    <row r="16" spans="2:16" s="14" customFormat="1" x14ac:dyDescent="0.25">
      <c r="B16" s="14" t="s">
        <v>76</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2"/>
  <sheetViews>
    <sheetView zoomScaleNormal="100" workbookViewId="0"/>
  </sheetViews>
  <sheetFormatPr baseColWidth="10" defaultRowHeight="11.25" x14ac:dyDescent="0.25"/>
  <cols>
    <col min="1" max="1" width="3.7109375" style="14" customWidth="1"/>
    <col min="2" max="2" width="11.42578125" style="14"/>
    <col min="3" max="3" width="45.85546875" style="14" customWidth="1"/>
    <col min="4" max="4" width="13.42578125" style="14" customWidth="1"/>
    <col min="5" max="5" width="16.28515625" style="14" customWidth="1"/>
    <col min="6" max="6" width="8.42578125" style="14" customWidth="1"/>
    <col min="7" max="8" width="9.28515625" style="14" customWidth="1"/>
    <col min="9" max="9" width="6" style="14" customWidth="1"/>
    <col min="10" max="10" width="6.7109375" style="14" customWidth="1"/>
    <col min="11" max="16384" width="11.42578125" style="14"/>
  </cols>
  <sheetData>
    <row r="1" spans="2:17" s="14" customFormat="1" x14ac:dyDescent="0.25">
      <c r="B1" s="62" t="s">
        <v>66</v>
      </c>
      <c r="C1" s="62"/>
      <c r="D1" s="62"/>
      <c r="E1" s="62"/>
      <c r="F1" s="62"/>
      <c r="G1" s="62"/>
      <c r="H1" s="62"/>
      <c r="I1" s="62"/>
      <c r="J1" s="62"/>
      <c r="K1" s="62"/>
      <c r="L1" s="62"/>
      <c r="M1" s="62"/>
      <c r="N1" s="62"/>
      <c r="O1" s="62"/>
      <c r="P1" s="62"/>
      <c r="Q1" s="62"/>
    </row>
    <row r="2" spans="2:17" s="14" customFormat="1" x14ac:dyDescent="0.25">
      <c r="B2" s="63"/>
      <c r="C2" s="63"/>
      <c r="D2" s="63"/>
      <c r="E2" s="63"/>
      <c r="F2" s="63"/>
      <c r="G2" s="63"/>
      <c r="H2" s="63"/>
      <c r="I2" s="63"/>
      <c r="J2" s="63"/>
    </row>
    <row r="3" spans="2:17" s="14" customFormat="1" x14ac:dyDescent="0.25">
      <c r="C3" s="63"/>
      <c r="D3" s="63"/>
      <c r="E3" s="63"/>
      <c r="F3" s="63"/>
      <c r="G3" s="63"/>
      <c r="H3" s="63"/>
      <c r="I3" s="63"/>
      <c r="J3" s="64" t="s">
        <v>17</v>
      </c>
    </row>
    <row r="4" spans="2:17" s="14" customFormat="1" x14ac:dyDescent="0.25">
      <c r="B4" s="16"/>
      <c r="C4" s="17"/>
      <c r="D4" s="18" t="s">
        <v>22</v>
      </c>
      <c r="E4" s="19"/>
      <c r="F4" s="19"/>
      <c r="G4" s="19"/>
      <c r="H4" s="19"/>
      <c r="I4" s="19"/>
      <c r="J4" s="20"/>
    </row>
    <row r="5" spans="2:17" s="14" customFormat="1" x14ac:dyDescent="0.25">
      <c r="B5" s="16"/>
      <c r="C5" s="17"/>
      <c r="D5" s="18" t="s">
        <v>52</v>
      </c>
      <c r="E5" s="19"/>
      <c r="F5" s="19"/>
      <c r="G5" s="19"/>
      <c r="H5" s="19"/>
      <c r="I5" s="55" t="s">
        <v>5</v>
      </c>
      <c r="J5" s="55" t="s">
        <v>6</v>
      </c>
    </row>
    <row r="6" spans="2:17" s="14" customFormat="1" x14ac:dyDescent="0.25">
      <c r="B6" s="16"/>
      <c r="C6" s="17"/>
      <c r="D6" s="112" t="s">
        <v>7</v>
      </c>
      <c r="E6" s="113"/>
      <c r="F6" s="115"/>
      <c r="G6" s="55" t="s">
        <v>4</v>
      </c>
      <c r="H6" s="82" t="s">
        <v>96</v>
      </c>
      <c r="I6" s="56"/>
      <c r="J6" s="56"/>
    </row>
    <row r="7" spans="2:17" s="14" customFormat="1" x14ac:dyDescent="0.25">
      <c r="B7" s="16"/>
      <c r="C7" s="17"/>
      <c r="D7" s="114" t="s">
        <v>26</v>
      </c>
      <c r="E7" s="116" t="s">
        <v>38</v>
      </c>
      <c r="F7" s="84" t="s">
        <v>8</v>
      </c>
      <c r="G7" s="22"/>
      <c r="H7" s="82"/>
      <c r="I7" s="56"/>
      <c r="J7" s="56"/>
    </row>
    <row r="8" spans="2:17" s="14" customFormat="1" x14ac:dyDescent="0.25">
      <c r="B8" s="65" t="s">
        <v>23</v>
      </c>
      <c r="C8" s="66"/>
      <c r="D8" s="67">
        <v>20.96</v>
      </c>
      <c r="E8" s="37">
        <v>34.19</v>
      </c>
      <c r="F8" s="67">
        <v>23.28</v>
      </c>
      <c r="G8" s="67">
        <v>18.62</v>
      </c>
      <c r="H8" s="37">
        <v>23.16</v>
      </c>
      <c r="I8" s="67">
        <v>27.05</v>
      </c>
      <c r="J8" s="67">
        <v>5.5</v>
      </c>
    </row>
    <row r="9" spans="2:17" s="14" customFormat="1" ht="15.75" customHeight="1" x14ac:dyDescent="0.25">
      <c r="B9" s="68" t="s">
        <v>68</v>
      </c>
      <c r="C9" s="69" t="s">
        <v>60</v>
      </c>
      <c r="D9" s="7">
        <v>40.53</v>
      </c>
      <c r="E9" s="1">
        <v>47.77</v>
      </c>
      <c r="F9" s="7">
        <v>42.4</v>
      </c>
      <c r="G9" s="7">
        <v>38.159999999999997</v>
      </c>
      <c r="H9" s="1">
        <v>42.67</v>
      </c>
      <c r="I9" s="7">
        <v>54.69</v>
      </c>
      <c r="J9" s="7">
        <v>22.72</v>
      </c>
    </row>
    <row r="10" spans="2:17" s="14" customFormat="1" x14ac:dyDescent="0.25">
      <c r="B10" s="70"/>
      <c r="C10" s="71" t="s">
        <v>61</v>
      </c>
      <c r="D10" s="72">
        <v>12.762897000000001</v>
      </c>
      <c r="E10" s="73">
        <v>18.162154000000001</v>
      </c>
      <c r="F10" s="72">
        <v>14.148879999999998</v>
      </c>
      <c r="G10" s="72">
        <v>14.245127999999998</v>
      </c>
      <c r="H10" s="73">
        <v>14.354188000000001</v>
      </c>
      <c r="I10" s="72">
        <v>15.488208</v>
      </c>
      <c r="J10" s="72">
        <v>9.4765119999999996</v>
      </c>
    </row>
    <row r="11" spans="2:17" s="14" customFormat="1" ht="15" customHeight="1" x14ac:dyDescent="0.25">
      <c r="B11" s="70"/>
      <c r="C11" s="71" t="s">
        <v>62</v>
      </c>
      <c r="D11" s="2">
        <v>22.218546</v>
      </c>
      <c r="E11" s="73">
        <v>20.875490000000003</v>
      </c>
      <c r="F11" s="2">
        <v>21.878400000000003</v>
      </c>
      <c r="G11" s="2">
        <v>17.213975999999999</v>
      </c>
      <c r="H11" s="73">
        <v>21.377670000000002</v>
      </c>
      <c r="I11" s="2">
        <v>28.887257999999996</v>
      </c>
      <c r="J11" s="2">
        <v>14.447647999999999</v>
      </c>
    </row>
    <row r="12" spans="2:17" s="14" customFormat="1" ht="15" customHeight="1" x14ac:dyDescent="0.25">
      <c r="B12" s="70"/>
      <c r="C12" s="74" t="s">
        <v>63</v>
      </c>
      <c r="D12" s="67">
        <v>25.45</v>
      </c>
      <c r="E12" s="67">
        <v>24.2</v>
      </c>
      <c r="F12" s="67">
        <v>25.13</v>
      </c>
      <c r="G12" s="67">
        <v>20.58</v>
      </c>
      <c r="H12" s="67">
        <v>24.78</v>
      </c>
      <c r="I12" s="67">
        <v>25.98</v>
      </c>
      <c r="J12" s="67">
        <v>9.32</v>
      </c>
    </row>
    <row r="13" spans="2:17" s="14" customFormat="1" x14ac:dyDescent="0.25">
      <c r="B13" s="70"/>
      <c r="C13" s="74" t="s">
        <v>64</v>
      </c>
      <c r="D13" s="67">
        <f>'Tab 1'!D20/'Tab 1'!D16*100</f>
        <v>1.570915619389587</v>
      </c>
      <c r="E13" s="67">
        <f>'Tab 1'!E20/'Tab 1'!E16*100</f>
        <v>0.47511877969492378</v>
      </c>
      <c r="F13" s="67">
        <f>'Tab 1'!F20/'Tab 1'!F16*100</f>
        <v>1.249024199843872</v>
      </c>
      <c r="G13" s="67">
        <f>'Tab 1'!G20/'Tab 1'!G16*100</f>
        <v>0</v>
      </c>
      <c r="H13" s="67">
        <f>'Tab 1'!H20/'Tab 1'!H16*100</f>
        <v>1.1820330969267141</v>
      </c>
      <c r="I13" s="67">
        <f>'Tab 1'!I20/'Tab 1'!I16*100</f>
        <v>2.2099447513812152</v>
      </c>
      <c r="J13" s="67">
        <f>'Tab 1'!J20/'Tab 1'!J16*100</f>
        <v>21.785714285714285</v>
      </c>
    </row>
    <row r="14" spans="2:17" s="14" customFormat="1" ht="15" customHeight="1" x14ac:dyDescent="0.25">
      <c r="B14" s="70"/>
      <c r="C14" s="74" t="s">
        <v>65</v>
      </c>
      <c r="D14" s="67">
        <f>D15-D9-D12-D13</f>
        <v>32.449084380610408</v>
      </c>
      <c r="E14" s="67">
        <f t="shared" ref="E14:J14" si="0">E15-E9-E12-E13</f>
        <v>27.554881220305074</v>
      </c>
      <c r="F14" s="67">
        <f t="shared" si="0"/>
        <v>31.220975800156126</v>
      </c>
      <c r="G14" s="67">
        <f t="shared" si="0"/>
        <v>41.260000000000005</v>
      </c>
      <c r="H14" s="67">
        <f t="shared" si="0"/>
        <v>31.367966903073285</v>
      </c>
      <c r="I14" s="67">
        <f t="shared" si="0"/>
        <v>17.120055248618787</v>
      </c>
      <c r="J14" s="67">
        <f t="shared" si="0"/>
        <v>46.174285714285723</v>
      </c>
    </row>
    <row r="15" spans="2:17" s="14" customFormat="1" x14ac:dyDescent="0.25">
      <c r="B15" s="75"/>
      <c r="C15" s="76" t="s">
        <v>8</v>
      </c>
      <c r="D15" s="77">
        <v>100</v>
      </c>
      <c r="E15" s="77">
        <v>100</v>
      </c>
      <c r="F15" s="77">
        <v>100</v>
      </c>
      <c r="G15" s="77">
        <v>100</v>
      </c>
      <c r="H15" s="77">
        <v>100</v>
      </c>
      <c r="I15" s="77">
        <v>100</v>
      </c>
      <c r="J15" s="77">
        <v>100</v>
      </c>
    </row>
    <row r="17" spans="2:2" s="14" customFormat="1" x14ac:dyDescent="0.25">
      <c r="B17" s="14" t="s">
        <v>81</v>
      </c>
    </row>
    <row r="18" spans="2:2" s="14" customFormat="1" x14ac:dyDescent="0.25">
      <c r="B18" s="14" t="s">
        <v>82</v>
      </c>
    </row>
    <row r="19" spans="2:2" s="14" customFormat="1" x14ac:dyDescent="0.25">
      <c r="B19" s="14" t="s">
        <v>83</v>
      </c>
    </row>
    <row r="20" spans="2:2" s="14" customFormat="1" x14ac:dyDescent="0.25">
      <c r="B20" s="14" t="s">
        <v>84</v>
      </c>
    </row>
    <row r="21" spans="2:2" s="14" customFormat="1" x14ac:dyDescent="0.25">
      <c r="B21" s="14" t="s">
        <v>85</v>
      </c>
    </row>
    <row r="22" spans="2:2" s="14" customFormat="1" x14ac:dyDescent="0.25">
      <c r="B22" s="14" t="s">
        <v>76</v>
      </c>
    </row>
  </sheetData>
  <mergeCells count="11">
    <mergeCell ref="B1:Q1"/>
    <mergeCell ref="I5:I7"/>
    <mergeCell ref="J5:J7"/>
    <mergeCell ref="B8:C8"/>
    <mergeCell ref="D4:J4"/>
    <mergeCell ref="D5:H5"/>
    <mergeCell ref="D6:F6"/>
    <mergeCell ref="G6:G7"/>
    <mergeCell ref="H6:H7"/>
    <mergeCell ref="B4:C7"/>
    <mergeCell ref="B9:B1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3"/>
  <sheetViews>
    <sheetView zoomScaleNormal="100" workbookViewId="0"/>
  </sheetViews>
  <sheetFormatPr baseColWidth="10" defaultRowHeight="11.25" x14ac:dyDescent="0.25"/>
  <cols>
    <col min="1" max="1" width="3.7109375" style="14" customWidth="1"/>
    <col min="2" max="2" width="26.85546875" style="14" customWidth="1"/>
    <col min="3" max="3" width="14.7109375" style="14" customWidth="1"/>
    <col min="4" max="4" width="9.28515625" style="14" customWidth="1"/>
    <col min="5" max="5" width="5.42578125" style="14" customWidth="1"/>
    <col min="6" max="6" width="12.28515625" style="14" customWidth="1"/>
    <col min="7" max="7" width="5.5703125" style="14" bestFit="1" customWidth="1"/>
    <col min="8" max="8" width="8" style="14" customWidth="1"/>
    <col min="9" max="9" width="7.85546875" style="14" customWidth="1"/>
    <col min="10" max="10" width="11.140625" style="14" bestFit="1" customWidth="1"/>
    <col min="11" max="12" width="11.140625" style="14" customWidth="1"/>
    <col min="13" max="13" width="10.42578125" style="14" bestFit="1" customWidth="1"/>
    <col min="14" max="16384" width="11.42578125" style="14"/>
  </cols>
  <sheetData>
    <row r="1" spans="2:18" s="14" customFormat="1" x14ac:dyDescent="0.25">
      <c r="B1" s="62" t="s">
        <v>86</v>
      </c>
      <c r="C1" s="62"/>
      <c r="D1" s="62"/>
      <c r="E1" s="62"/>
      <c r="F1" s="62"/>
      <c r="G1" s="62"/>
      <c r="H1" s="62"/>
      <c r="I1" s="62"/>
      <c r="J1" s="62"/>
      <c r="K1" s="62"/>
      <c r="L1" s="62"/>
      <c r="M1" s="62"/>
      <c r="N1" s="62"/>
      <c r="O1" s="62"/>
      <c r="P1" s="62"/>
      <c r="Q1" s="62"/>
      <c r="R1" s="62"/>
    </row>
    <row r="2" spans="2:18" s="14" customFormat="1" x14ac:dyDescent="0.25">
      <c r="B2" s="63"/>
      <c r="C2" s="63"/>
      <c r="D2" s="63"/>
      <c r="E2" s="63"/>
      <c r="F2" s="63"/>
      <c r="G2" s="63"/>
      <c r="H2" s="63"/>
      <c r="I2" s="63"/>
      <c r="J2" s="63"/>
      <c r="K2" s="63"/>
      <c r="L2" s="63"/>
      <c r="M2" s="63"/>
      <c r="N2" s="63"/>
    </row>
    <row r="3" spans="2:18" s="14" customFormat="1" x14ac:dyDescent="0.25">
      <c r="B3" s="51"/>
      <c r="C3" s="51"/>
      <c r="D3" s="51"/>
      <c r="E3" s="51"/>
      <c r="F3" s="51"/>
      <c r="G3" s="51"/>
      <c r="H3" s="51"/>
      <c r="I3" s="14" t="s">
        <v>17</v>
      </c>
      <c r="J3" s="51"/>
      <c r="K3" s="51"/>
      <c r="L3" s="51"/>
    </row>
    <row r="4" spans="2:18" s="57" customFormat="1" x14ac:dyDescent="0.25">
      <c r="B4" s="59"/>
      <c r="C4" s="18" t="s">
        <v>52</v>
      </c>
      <c r="D4" s="19"/>
      <c r="E4" s="19"/>
      <c r="F4" s="19"/>
      <c r="G4" s="20"/>
      <c r="H4" s="55" t="s">
        <v>5</v>
      </c>
      <c r="I4" s="55" t="s">
        <v>6</v>
      </c>
      <c r="J4" s="1"/>
      <c r="K4" s="1"/>
      <c r="L4" s="1"/>
      <c r="M4" s="1"/>
      <c r="N4" s="1"/>
    </row>
    <row r="5" spans="2:18" s="57" customFormat="1" x14ac:dyDescent="0.25">
      <c r="B5" s="59"/>
      <c r="C5" s="112" t="s">
        <v>7</v>
      </c>
      <c r="D5" s="113"/>
      <c r="E5" s="113"/>
      <c r="F5" s="55" t="s">
        <v>4</v>
      </c>
      <c r="G5" s="55" t="s">
        <v>96</v>
      </c>
      <c r="H5" s="56"/>
      <c r="I5" s="56"/>
      <c r="J5" s="1"/>
      <c r="K5" s="1"/>
      <c r="L5" s="1"/>
      <c r="M5" s="1"/>
      <c r="N5" s="1"/>
    </row>
    <row r="6" spans="2:18" s="57" customFormat="1" ht="55.5" customHeight="1" x14ac:dyDescent="0.25">
      <c r="B6" s="60"/>
      <c r="C6" s="114" t="s">
        <v>26</v>
      </c>
      <c r="D6" s="114" t="s">
        <v>38</v>
      </c>
      <c r="E6" s="114" t="s">
        <v>8</v>
      </c>
      <c r="F6" s="56"/>
      <c r="G6" s="56"/>
      <c r="H6" s="56"/>
      <c r="I6" s="56"/>
      <c r="J6" s="1"/>
      <c r="K6" s="1"/>
      <c r="L6" s="1"/>
      <c r="M6" s="1"/>
      <c r="N6" s="1"/>
    </row>
    <row r="7" spans="2:18" s="57" customFormat="1" x14ac:dyDescent="0.25">
      <c r="B7" s="11" t="s">
        <v>43</v>
      </c>
      <c r="C7" s="3">
        <v>21.26</v>
      </c>
      <c r="D7" s="3">
        <v>39.65</v>
      </c>
      <c r="E7" s="3">
        <v>25.169999999999998</v>
      </c>
      <c r="F7" s="5">
        <v>19.77</v>
      </c>
      <c r="G7" s="5">
        <v>25</v>
      </c>
      <c r="H7" s="5">
        <v>27.63</v>
      </c>
      <c r="I7" s="5">
        <v>5.46</v>
      </c>
      <c r="J7" s="1"/>
      <c r="K7" s="1"/>
      <c r="L7" s="1"/>
      <c r="M7" s="1"/>
      <c r="N7" s="1"/>
    </row>
    <row r="8" spans="2:18" s="57" customFormat="1" x14ac:dyDescent="0.25">
      <c r="B8" s="61" t="s">
        <v>44</v>
      </c>
      <c r="C8" s="4">
        <v>23.29</v>
      </c>
      <c r="D8" s="4">
        <v>40.410000000000004</v>
      </c>
      <c r="E8" s="4">
        <v>26.05</v>
      </c>
      <c r="F8" s="6" t="s">
        <v>21</v>
      </c>
      <c r="G8" s="6">
        <v>26</v>
      </c>
      <c r="H8" s="6">
        <v>26.810000000000002</v>
      </c>
      <c r="I8" s="6">
        <v>5.72</v>
      </c>
      <c r="J8" s="1"/>
      <c r="K8" s="1"/>
      <c r="L8" s="1"/>
      <c r="M8" s="1"/>
      <c r="N8" s="1"/>
    </row>
    <row r="9" spans="2:18" s="57" customFormat="1" x14ac:dyDescent="0.25">
      <c r="B9" s="11" t="s">
        <v>47</v>
      </c>
      <c r="C9" s="3">
        <v>29.599999999999998</v>
      </c>
      <c r="D9" s="3">
        <v>50.73</v>
      </c>
      <c r="E9" s="3">
        <v>33.229999999999997</v>
      </c>
      <c r="F9" s="5">
        <v>20.549999999999997</v>
      </c>
      <c r="G9" s="5">
        <v>31</v>
      </c>
      <c r="H9" s="5">
        <v>49.15</v>
      </c>
      <c r="I9" s="5">
        <v>5.52</v>
      </c>
      <c r="J9" s="1"/>
      <c r="K9" s="1"/>
      <c r="L9" s="1"/>
      <c r="M9" s="1"/>
      <c r="N9" s="1"/>
    </row>
    <row r="10" spans="2:18" s="57" customFormat="1" x14ac:dyDescent="0.25">
      <c r="B10" s="12" t="s">
        <v>10</v>
      </c>
      <c r="C10" s="1">
        <v>24.43</v>
      </c>
      <c r="D10" s="1">
        <v>41.660000000000004</v>
      </c>
      <c r="E10" s="1">
        <v>27.54</v>
      </c>
      <c r="F10" s="7">
        <v>20.16</v>
      </c>
      <c r="G10" s="7">
        <v>27</v>
      </c>
      <c r="H10" s="7">
        <v>37.480000000000004</v>
      </c>
      <c r="I10" s="7">
        <v>4.92</v>
      </c>
      <c r="J10" s="1"/>
      <c r="K10" s="1"/>
      <c r="L10" s="1"/>
      <c r="M10" s="1"/>
      <c r="N10" s="1"/>
    </row>
    <row r="11" spans="2:18" s="57" customFormat="1" x14ac:dyDescent="0.25">
      <c r="B11" s="12" t="s">
        <v>11</v>
      </c>
      <c r="C11" s="1">
        <v>18.5</v>
      </c>
      <c r="D11" s="1">
        <v>36.919999999999995</v>
      </c>
      <c r="E11" s="1">
        <v>22.29</v>
      </c>
      <c r="F11" s="7">
        <v>17.630000000000003</v>
      </c>
      <c r="G11" s="7">
        <v>23</v>
      </c>
      <c r="H11" s="7">
        <v>27.67</v>
      </c>
      <c r="I11" s="7">
        <v>5.3</v>
      </c>
      <c r="J11" s="1"/>
      <c r="K11" s="1"/>
      <c r="L11" s="1"/>
      <c r="M11" s="1"/>
      <c r="N11" s="1"/>
    </row>
    <row r="12" spans="2:18" s="57" customFormat="1" x14ac:dyDescent="0.25">
      <c r="B12" s="13" t="s">
        <v>12</v>
      </c>
      <c r="C12" s="4">
        <v>14.34</v>
      </c>
      <c r="D12" s="4">
        <v>30.06</v>
      </c>
      <c r="E12" s="4">
        <v>17.440000000000001</v>
      </c>
      <c r="F12" s="6" t="s">
        <v>21</v>
      </c>
      <c r="G12" s="6">
        <v>18</v>
      </c>
      <c r="H12" s="6">
        <v>18.66</v>
      </c>
      <c r="I12" s="6">
        <v>6.3299999999999992</v>
      </c>
      <c r="J12" s="1"/>
      <c r="K12" s="1"/>
      <c r="L12" s="1"/>
      <c r="M12" s="1"/>
      <c r="N12" s="1"/>
    </row>
    <row r="13" spans="2:18" s="57" customFormat="1" x14ac:dyDescent="0.25">
      <c r="B13" s="11" t="s">
        <v>25</v>
      </c>
      <c r="C13" s="3">
        <v>22.470000000000002</v>
      </c>
      <c r="D13" s="3">
        <v>41.86</v>
      </c>
      <c r="E13" s="3">
        <v>24.89</v>
      </c>
      <c r="F13" s="5">
        <v>22.58</v>
      </c>
      <c r="G13" s="5">
        <v>25</v>
      </c>
      <c r="H13" s="8" t="s">
        <v>59</v>
      </c>
      <c r="I13" s="5">
        <v>5.18</v>
      </c>
      <c r="J13" s="1"/>
      <c r="K13" s="1"/>
      <c r="L13" s="1"/>
      <c r="M13" s="1"/>
      <c r="N13" s="1"/>
    </row>
    <row r="14" spans="2:18" s="57" customFormat="1" x14ac:dyDescent="0.25">
      <c r="B14" s="12" t="s">
        <v>24</v>
      </c>
      <c r="C14" s="1">
        <v>17.080000000000002</v>
      </c>
      <c r="D14" s="1">
        <v>37.630000000000003</v>
      </c>
      <c r="E14" s="1">
        <v>20.849999999999998</v>
      </c>
      <c r="F14" s="7">
        <v>19.400000000000002</v>
      </c>
      <c r="G14" s="7">
        <v>22</v>
      </c>
      <c r="H14" s="9" t="s">
        <v>59</v>
      </c>
      <c r="I14" s="7">
        <v>5.58</v>
      </c>
      <c r="J14" s="1"/>
      <c r="K14" s="1"/>
      <c r="L14" s="1"/>
      <c r="M14" s="1"/>
      <c r="N14" s="1"/>
    </row>
    <row r="15" spans="2:18" s="57" customFormat="1" x14ac:dyDescent="0.25">
      <c r="B15" s="12" t="s">
        <v>14</v>
      </c>
      <c r="C15" s="1">
        <v>27.900000000000002</v>
      </c>
      <c r="D15" s="1">
        <v>48.19</v>
      </c>
      <c r="E15" s="1">
        <v>33.06</v>
      </c>
      <c r="F15" s="7" t="s">
        <v>46</v>
      </c>
      <c r="G15" s="7">
        <v>33</v>
      </c>
      <c r="H15" s="9" t="s">
        <v>59</v>
      </c>
      <c r="I15" s="7">
        <v>6.88</v>
      </c>
      <c r="J15" s="1"/>
      <c r="K15" s="1"/>
      <c r="L15" s="1"/>
      <c r="M15" s="1"/>
      <c r="N15" s="1"/>
    </row>
    <row r="16" spans="2:18" s="57" customFormat="1" x14ac:dyDescent="0.25">
      <c r="B16" s="13" t="s">
        <v>13</v>
      </c>
      <c r="C16" s="4">
        <v>24.62</v>
      </c>
      <c r="D16" s="4">
        <v>38.019999999999996</v>
      </c>
      <c r="E16" s="4">
        <v>28.410000000000004</v>
      </c>
      <c r="F16" s="6" t="s">
        <v>46</v>
      </c>
      <c r="G16" s="6">
        <v>29</v>
      </c>
      <c r="H16" s="10" t="s">
        <v>59</v>
      </c>
      <c r="I16" s="6">
        <v>7.0499999999999989</v>
      </c>
      <c r="J16" s="1"/>
      <c r="K16" s="1"/>
      <c r="L16" s="1"/>
      <c r="M16" s="1"/>
      <c r="N16" s="1"/>
    </row>
    <row r="18" spans="2:2" s="14" customFormat="1" x14ac:dyDescent="0.25">
      <c r="B18" s="14" t="s">
        <v>70</v>
      </c>
    </row>
    <row r="19" spans="2:2" s="14" customFormat="1" x14ac:dyDescent="0.25">
      <c r="B19" s="14" t="s">
        <v>69</v>
      </c>
    </row>
    <row r="20" spans="2:2" s="14" customFormat="1" x14ac:dyDescent="0.25">
      <c r="B20" s="14" t="s">
        <v>87</v>
      </c>
    </row>
    <row r="21" spans="2:2" s="14" customFormat="1" x14ac:dyDescent="0.25">
      <c r="B21" s="14" t="s">
        <v>88</v>
      </c>
    </row>
    <row r="22" spans="2:2" s="14" customFormat="1" x14ac:dyDescent="0.25">
      <c r="B22" s="14" t="s">
        <v>89</v>
      </c>
    </row>
    <row r="23" spans="2:2" s="14" customFormat="1" x14ac:dyDescent="0.25">
      <c r="B23" s="14" t="s">
        <v>76</v>
      </c>
    </row>
  </sheetData>
  <mergeCells count="8">
    <mergeCell ref="B4:B6"/>
    <mergeCell ref="C4:G4"/>
    <mergeCell ref="H4:H6"/>
    <mergeCell ref="I4:I6"/>
    <mergeCell ref="C5:E5"/>
    <mergeCell ref="F5:F6"/>
    <mergeCell ref="G5:G6"/>
    <mergeCell ref="B1:R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2"/>
  <sheetViews>
    <sheetView zoomScaleNormal="100" workbookViewId="0"/>
  </sheetViews>
  <sheetFormatPr baseColWidth="10" defaultRowHeight="11.25" x14ac:dyDescent="0.25"/>
  <cols>
    <col min="1" max="1" width="3.7109375" style="14" customWidth="1"/>
    <col min="2" max="2" width="12.85546875" style="14" customWidth="1"/>
    <col min="3" max="3" width="13.28515625" style="14" bestFit="1" customWidth="1"/>
    <col min="4" max="4" width="9.28515625" style="14" bestFit="1" customWidth="1"/>
    <col min="5" max="5" width="10.7109375" style="14" bestFit="1" customWidth="1"/>
    <col min="6" max="6" width="5" style="14" bestFit="1" customWidth="1"/>
    <col min="7" max="7" width="9.28515625" style="14" customWidth="1"/>
    <col min="8" max="8" width="5.85546875" style="14" customWidth="1"/>
    <col min="9" max="9" width="5.7109375" style="14" customWidth="1"/>
    <col min="10" max="10" width="6.28515625" style="14" customWidth="1"/>
    <col min="11" max="11" width="10.7109375" style="14" bestFit="1" customWidth="1"/>
    <col min="12" max="12" width="11.140625" style="14" bestFit="1" customWidth="1"/>
    <col min="13" max="13" width="10.42578125" style="14" bestFit="1" customWidth="1"/>
    <col min="14" max="16384" width="11.42578125" style="14"/>
  </cols>
  <sheetData>
    <row r="1" spans="2:18" s="14" customFormat="1" x14ac:dyDescent="0.25">
      <c r="B1" s="62" t="s">
        <v>90</v>
      </c>
      <c r="C1" s="62"/>
      <c r="D1" s="62"/>
      <c r="E1" s="62"/>
      <c r="F1" s="62"/>
      <c r="G1" s="62"/>
      <c r="H1" s="62"/>
      <c r="I1" s="62"/>
      <c r="J1" s="62"/>
      <c r="K1" s="62"/>
      <c r="L1" s="62"/>
      <c r="M1" s="62"/>
      <c r="N1" s="62"/>
      <c r="O1" s="62"/>
      <c r="P1" s="62"/>
      <c r="Q1" s="62"/>
      <c r="R1" s="62"/>
    </row>
    <row r="2" spans="2:18" s="14" customFormat="1" x14ac:dyDescent="0.25">
      <c r="B2" s="63"/>
      <c r="C2" s="63"/>
      <c r="D2" s="63"/>
      <c r="E2" s="63"/>
      <c r="F2" s="63"/>
      <c r="G2" s="63"/>
      <c r="H2" s="63"/>
      <c r="I2" s="63"/>
      <c r="J2" s="63"/>
      <c r="K2" s="63"/>
      <c r="L2" s="63"/>
      <c r="M2" s="63"/>
    </row>
    <row r="3" spans="2:18" s="14" customFormat="1" x14ac:dyDescent="0.25">
      <c r="C3" s="51"/>
      <c r="D3" s="51"/>
      <c r="E3" s="51"/>
      <c r="F3" s="51"/>
      <c r="G3" s="51"/>
      <c r="H3" s="51"/>
      <c r="I3" s="51"/>
      <c r="J3" s="14" t="s">
        <v>17</v>
      </c>
      <c r="K3" s="51"/>
      <c r="L3" s="51"/>
      <c r="M3" s="51"/>
    </row>
    <row r="4" spans="2:18" s="14" customFormat="1" x14ac:dyDescent="0.25">
      <c r="B4" s="16"/>
      <c r="C4" s="23"/>
      <c r="D4" s="52" t="s">
        <v>52</v>
      </c>
      <c r="E4" s="53"/>
      <c r="F4" s="53"/>
      <c r="G4" s="53"/>
      <c r="H4" s="54"/>
      <c r="I4" s="105" t="s">
        <v>5</v>
      </c>
      <c r="J4" s="55" t="s">
        <v>6</v>
      </c>
    </row>
    <row r="5" spans="2:18" s="14" customFormat="1" x14ac:dyDescent="0.25">
      <c r="B5" s="24"/>
      <c r="C5" s="17"/>
      <c r="D5" s="106" t="s">
        <v>7</v>
      </c>
      <c r="E5" s="107"/>
      <c r="F5" s="108"/>
      <c r="G5" s="105" t="s">
        <v>4</v>
      </c>
      <c r="H5" s="105" t="s">
        <v>96</v>
      </c>
      <c r="I5" s="109"/>
      <c r="J5" s="56"/>
    </row>
    <row r="6" spans="2:18" s="14" customFormat="1" ht="30.75" customHeight="1" x14ac:dyDescent="0.25">
      <c r="B6" s="25"/>
      <c r="C6" s="26"/>
      <c r="D6" s="110" t="s">
        <v>26</v>
      </c>
      <c r="E6" s="110" t="s">
        <v>27</v>
      </c>
      <c r="F6" s="110" t="s">
        <v>8</v>
      </c>
      <c r="G6" s="111"/>
      <c r="H6" s="111"/>
      <c r="I6" s="111"/>
      <c r="J6" s="58"/>
    </row>
    <row r="7" spans="2:18" s="14" customFormat="1" ht="29.25" customHeight="1" x14ac:dyDescent="0.25">
      <c r="B7" s="55" t="s">
        <v>58</v>
      </c>
      <c r="C7" s="5" t="s">
        <v>36</v>
      </c>
      <c r="D7" s="7">
        <v>38</v>
      </c>
      <c r="E7" s="7">
        <v>57.999999999999993</v>
      </c>
      <c r="F7" s="7">
        <v>42.17</v>
      </c>
      <c r="G7" s="7">
        <v>30</v>
      </c>
      <c r="H7" s="7">
        <v>42</v>
      </c>
      <c r="I7" s="7">
        <v>44</v>
      </c>
      <c r="J7" s="7">
        <v>13</v>
      </c>
    </row>
    <row r="8" spans="2:18" s="14" customFormat="1" x14ac:dyDescent="0.25">
      <c r="B8" s="56"/>
      <c r="C8" s="7" t="s">
        <v>28</v>
      </c>
      <c r="D8" s="7">
        <v>28.000000000000004</v>
      </c>
      <c r="E8" s="7">
        <v>44</v>
      </c>
      <c r="F8" s="7">
        <v>30</v>
      </c>
      <c r="G8" s="7">
        <v>21</v>
      </c>
      <c r="H8" s="7">
        <v>30</v>
      </c>
      <c r="I8" s="7">
        <v>31</v>
      </c>
      <c r="J8" s="7">
        <v>10</v>
      </c>
    </row>
    <row r="9" spans="2:18" s="14" customFormat="1" ht="27" customHeight="1" x14ac:dyDescent="0.25">
      <c r="B9" s="56"/>
      <c r="C9" s="7" t="s">
        <v>29</v>
      </c>
      <c r="D9" s="7">
        <v>22</v>
      </c>
      <c r="E9" s="7">
        <v>36</v>
      </c>
      <c r="F9" s="7">
        <v>24</v>
      </c>
      <c r="G9" s="7">
        <v>18</v>
      </c>
      <c r="H9" s="7">
        <v>24</v>
      </c>
      <c r="I9" s="7">
        <v>23</v>
      </c>
      <c r="J9" s="7">
        <v>9</v>
      </c>
    </row>
    <row r="10" spans="2:18" s="14" customFormat="1" ht="27" customHeight="1" x14ac:dyDescent="0.25">
      <c r="B10" s="56"/>
      <c r="C10" s="7" t="s">
        <v>30</v>
      </c>
      <c r="D10" s="7">
        <v>18</v>
      </c>
      <c r="E10" s="7">
        <v>32</v>
      </c>
      <c r="F10" s="7">
        <v>20.34</v>
      </c>
      <c r="G10" s="7">
        <v>15</v>
      </c>
      <c r="H10" s="7">
        <v>20</v>
      </c>
      <c r="I10" s="7">
        <v>19</v>
      </c>
      <c r="J10" s="7">
        <v>7.0000000000000009</v>
      </c>
    </row>
    <row r="11" spans="2:18" s="14" customFormat="1" x14ac:dyDescent="0.25">
      <c r="B11" s="56"/>
      <c r="C11" s="7" t="s">
        <v>31</v>
      </c>
      <c r="D11" s="7">
        <v>16</v>
      </c>
      <c r="E11" s="7">
        <v>25</v>
      </c>
      <c r="F11" s="7">
        <v>17</v>
      </c>
      <c r="G11" s="7">
        <v>15</v>
      </c>
      <c r="H11" s="7">
        <v>17</v>
      </c>
      <c r="I11" s="7">
        <v>17</v>
      </c>
      <c r="J11" s="7">
        <v>7.0000000000000009</v>
      </c>
    </row>
    <row r="12" spans="2:18" s="14" customFormat="1" x14ac:dyDescent="0.25">
      <c r="B12" s="56"/>
      <c r="C12" s="7" t="s">
        <v>32</v>
      </c>
      <c r="D12" s="7">
        <v>14.000000000000002</v>
      </c>
      <c r="E12" s="7">
        <v>28.999999999999996</v>
      </c>
      <c r="F12" s="7">
        <v>15</v>
      </c>
      <c r="G12" s="7">
        <v>9</v>
      </c>
      <c r="H12" s="7">
        <v>15</v>
      </c>
      <c r="I12" s="7">
        <v>13</v>
      </c>
      <c r="J12" s="7">
        <v>5</v>
      </c>
    </row>
    <row r="13" spans="2:18" s="57" customFormat="1" x14ac:dyDescent="0.25">
      <c r="B13" s="56"/>
      <c r="C13" s="7" t="s">
        <v>33</v>
      </c>
      <c r="D13" s="7">
        <v>11</v>
      </c>
      <c r="E13" s="7">
        <v>22</v>
      </c>
      <c r="F13" s="7">
        <v>12.78</v>
      </c>
      <c r="G13" s="7">
        <v>8</v>
      </c>
      <c r="H13" s="7">
        <v>13</v>
      </c>
      <c r="I13" s="9">
        <v>11</v>
      </c>
      <c r="J13" s="7">
        <v>5</v>
      </c>
      <c r="K13" s="1"/>
      <c r="L13" s="1"/>
      <c r="M13" s="1"/>
    </row>
    <row r="14" spans="2:18" s="57" customFormat="1" x14ac:dyDescent="0.25">
      <c r="B14" s="56"/>
      <c r="C14" s="7" t="s">
        <v>34</v>
      </c>
      <c r="D14" s="7">
        <v>9.01</v>
      </c>
      <c r="E14" s="7">
        <v>23</v>
      </c>
      <c r="F14" s="7">
        <v>10.780000000000001</v>
      </c>
      <c r="G14" s="7">
        <v>9</v>
      </c>
      <c r="H14" s="7">
        <v>11</v>
      </c>
      <c r="I14" s="9">
        <v>9</v>
      </c>
      <c r="J14" s="7">
        <v>5</v>
      </c>
      <c r="K14" s="1"/>
      <c r="L14" s="1"/>
      <c r="M14" s="1"/>
    </row>
    <row r="15" spans="2:18" s="57" customFormat="1" x14ac:dyDescent="0.25">
      <c r="B15" s="56"/>
      <c r="C15" s="7" t="s">
        <v>35</v>
      </c>
      <c r="D15" s="7">
        <v>8.5599999999999987</v>
      </c>
      <c r="E15" s="7">
        <v>20</v>
      </c>
      <c r="F15" s="7">
        <v>10.02</v>
      </c>
      <c r="G15" s="7">
        <v>7.0000000000000009</v>
      </c>
      <c r="H15" s="7">
        <v>10</v>
      </c>
      <c r="I15" s="9">
        <v>9</v>
      </c>
      <c r="J15" s="7">
        <v>4</v>
      </c>
      <c r="K15" s="1"/>
      <c r="L15" s="1"/>
      <c r="M15" s="1"/>
    </row>
    <row r="16" spans="2:18" s="57" customFormat="1" x14ac:dyDescent="0.25">
      <c r="B16" s="58"/>
      <c r="C16" s="6" t="s">
        <v>37</v>
      </c>
      <c r="D16" s="6">
        <v>7.21</v>
      </c>
      <c r="E16" s="6">
        <v>13</v>
      </c>
      <c r="F16" s="6">
        <v>7.99</v>
      </c>
      <c r="G16" s="6">
        <v>7.0000000000000009</v>
      </c>
      <c r="H16" s="6">
        <v>8</v>
      </c>
      <c r="I16" s="10">
        <v>6</v>
      </c>
      <c r="J16" s="6">
        <v>3</v>
      </c>
      <c r="K16" s="1"/>
      <c r="L16" s="1"/>
      <c r="M16" s="1"/>
    </row>
    <row r="18" spans="2:2" s="14" customFormat="1" x14ac:dyDescent="0.25">
      <c r="B18" s="14" t="s">
        <v>70</v>
      </c>
    </row>
    <row r="19" spans="2:2" s="14" customFormat="1" x14ac:dyDescent="0.25">
      <c r="B19" s="14" t="s">
        <v>91</v>
      </c>
    </row>
    <row r="20" spans="2:2" s="14" customFormat="1" x14ac:dyDescent="0.25">
      <c r="B20" s="14" t="s">
        <v>92</v>
      </c>
    </row>
    <row r="21" spans="2:2" s="14" customFormat="1" x14ac:dyDescent="0.25">
      <c r="B21" s="14" t="s">
        <v>75</v>
      </c>
    </row>
    <row r="22" spans="2:2" s="14" customFormat="1" x14ac:dyDescent="0.25">
      <c r="B22" s="14" t="s">
        <v>76</v>
      </c>
    </row>
  </sheetData>
  <mergeCells count="9">
    <mergeCell ref="B7:B16"/>
    <mergeCell ref="B4:C6"/>
    <mergeCell ref="D4:H4"/>
    <mergeCell ref="I4:I6"/>
    <mergeCell ref="J4:J6"/>
    <mergeCell ref="D5:F5"/>
    <mergeCell ref="G5:G6"/>
    <mergeCell ref="H5:H6"/>
    <mergeCell ref="B1:R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
  <sheetViews>
    <sheetView zoomScaleNormal="100" workbookViewId="0"/>
  </sheetViews>
  <sheetFormatPr baseColWidth="10" defaultRowHeight="11.25" x14ac:dyDescent="0.25"/>
  <cols>
    <col min="1" max="1" width="3.7109375" style="14" customWidth="1"/>
    <col min="2" max="2" width="27.28515625" style="14" customWidth="1"/>
    <col min="3" max="5" width="11.42578125" style="14"/>
    <col min="6" max="6" width="14.85546875" style="14" customWidth="1"/>
    <col min="7" max="16384" width="11.42578125" style="14"/>
  </cols>
  <sheetData>
    <row r="1" spans="2:17" s="14" customFormat="1" x14ac:dyDescent="0.25">
      <c r="B1" s="30" t="s">
        <v>67</v>
      </c>
      <c r="C1" s="30"/>
      <c r="D1" s="30"/>
      <c r="E1" s="30"/>
      <c r="F1" s="30"/>
      <c r="G1" s="30"/>
      <c r="H1" s="30"/>
      <c r="I1" s="30"/>
      <c r="J1" s="30"/>
      <c r="K1" s="30"/>
      <c r="L1" s="30"/>
      <c r="M1" s="30"/>
      <c r="N1" s="30"/>
      <c r="O1" s="30"/>
      <c r="P1" s="30"/>
      <c r="Q1" s="30"/>
    </row>
    <row r="2" spans="2:17" s="14" customFormat="1" x14ac:dyDescent="0.25">
      <c r="B2" s="31"/>
      <c r="C2" s="31"/>
      <c r="D2" s="31"/>
      <c r="E2" s="31"/>
      <c r="F2" s="31"/>
    </row>
    <row r="3" spans="2:17" s="14" customFormat="1" x14ac:dyDescent="0.25">
      <c r="F3" s="15" t="s">
        <v>17</v>
      </c>
    </row>
    <row r="4" spans="2:17" s="14" customFormat="1" ht="22.5" x14ac:dyDescent="0.25">
      <c r="B4" s="32"/>
      <c r="C4" s="33" t="s">
        <v>48</v>
      </c>
      <c r="D4" s="34" t="s">
        <v>49</v>
      </c>
      <c r="E4" s="34" t="s">
        <v>50</v>
      </c>
      <c r="F4" s="35" t="s">
        <v>51</v>
      </c>
    </row>
    <row r="5" spans="2:17" s="14" customFormat="1" x14ac:dyDescent="0.25">
      <c r="B5" s="36" t="s">
        <v>5</v>
      </c>
      <c r="C5" s="37">
        <v>79.09</v>
      </c>
      <c r="D5" s="37">
        <v>70.37</v>
      </c>
      <c r="E5" s="37">
        <v>64.8</v>
      </c>
      <c r="F5" s="38">
        <v>61.52</v>
      </c>
    </row>
    <row r="6" spans="2:17" s="14" customFormat="1" x14ac:dyDescent="0.25">
      <c r="B6" s="39" t="s">
        <v>7</v>
      </c>
      <c r="C6" s="3">
        <v>75</v>
      </c>
      <c r="D6" s="3">
        <v>62</v>
      </c>
      <c r="E6" s="3">
        <v>55</v>
      </c>
      <c r="F6" s="40">
        <v>51</v>
      </c>
    </row>
    <row r="7" spans="2:17" s="14" customFormat="1" x14ac:dyDescent="0.25">
      <c r="B7" s="41" t="s">
        <v>45</v>
      </c>
      <c r="C7" s="42">
        <v>74</v>
      </c>
      <c r="D7" s="42">
        <v>62</v>
      </c>
      <c r="E7" s="42">
        <v>55</v>
      </c>
      <c r="F7" s="43">
        <v>51</v>
      </c>
    </row>
    <row r="8" spans="2:17" s="14" customFormat="1" x14ac:dyDescent="0.25">
      <c r="B8" s="44" t="s">
        <v>3</v>
      </c>
      <c r="C8" s="45">
        <v>76</v>
      </c>
      <c r="D8" s="45">
        <v>63</v>
      </c>
      <c r="E8" s="45">
        <v>56</v>
      </c>
      <c r="F8" s="46">
        <v>53</v>
      </c>
    </row>
    <row r="9" spans="2:17" s="14" customFormat="1" x14ac:dyDescent="0.25">
      <c r="B9" s="39" t="s">
        <v>4</v>
      </c>
      <c r="C9" s="3">
        <v>71</v>
      </c>
      <c r="D9" s="3">
        <v>57</v>
      </c>
      <c r="E9" s="3">
        <v>51</v>
      </c>
      <c r="F9" s="40">
        <v>45</v>
      </c>
    </row>
    <row r="10" spans="2:17" s="14" customFormat="1" x14ac:dyDescent="0.25">
      <c r="B10" s="47" t="s">
        <v>71</v>
      </c>
      <c r="C10" s="1">
        <v>75</v>
      </c>
      <c r="D10" s="1">
        <v>62</v>
      </c>
      <c r="E10" s="1">
        <v>55</v>
      </c>
      <c r="F10" s="48">
        <v>51</v>
      </c>
    </row>
    <row r="11" spans="2:17" s="14" customFormat="1" x14ac:dyDescent="0.25">
      <c r="B11" s="49" t="s">
        <v>6</v>
      </c>
      <c r="C11" s="4">
        <v>64.3</v>
      </c>
      <c r="D11" s="4">
        <v>56.59</v>
      </c>
      <c r="E11" s="4">
        <v>52.17</v>
      </c>
      <c r="F11" s="50">
        <v>50.26</v>
      </c>
    </row>
    <row r="13" spans="2:17" s="14" customFormat="1" x14ac:dyDescent="0.25">
      <c r="B13" s="14" t="s">
        <v>70</v>
      </c>
    </row>
    <row r="14" spans="2:17" s="14" customFormat="1" x14ac:dyDescent="0.25">
      <c r="B14" s="14" t="s">
        <v>93</v>
      </c>
    </row>
    <row r="15" spans="2:17" s="14" customFormat="1" x14ac:dyDescent="0.25">
      <c r="B15" s="14" t="s">
        <v>94</v>
      </c>
    </row>
    <row r="16" spans="2:17" s="14" customFormat="1" x14ac:dyDescent="0.25">
      <c r="B16" s="14" t="s">
        <v>95</v>
      </c>
    </row>
    <row r="17" spans="2:2" s="14" customFormat="1" x14ac:dyDescent="0.25">
      <c r="B17" s="14" t="s">
        <v>76</v>
      </c>
    </row>
  </sheetData>
  <mergeCells count="1">
    <mergeCell ref="B1:Q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Tab 1</vt:lpstr>
      <vt:lpstr>Graph 1</vt:lpstr>
      <vt:lpstr>Tab 2</vt:lpstr>
      <vt:lpstr>Tab 3</vt:lpstr>
      <vt:lpstr>Tab 4</vt:lpstr>
      <vt:lpstr>Graph 2</vt:lpstr>
    </vt:vector>
  </TitlesOfParts>
  <Company>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 LOUBET</dc:creator>
  <cp:lastModifiedBy>BETTY, Thierry (DREES/DIRECTION)</cp:lastModifiedBy>
  <dcterms:created xsi:type="dcterms:W3CDTF">2014-05-30T07:57:55Z</dcterms:created>
  <dcterms:modified xsi:type="dcterms:W3CDTF">2018-08-07T12:22:42Z</dcterms:modified>
</cp:coreProperties>
</file>