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Bob and Math\Desktop\Etablissement de santé 2022\Fichiers Excel\"/>
    </mc:Choice>
  </mc:AlternateContent>
  <xr:revisionPtr revIDLastSave="0" documentId="13_ncr:1_{5CA0A077-9F33-497B-AB93-C0D4B9B980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2022_F17_Tableau1" sheetId="1" r:id="rId1"/>
    <sheet name="ES2022_F17_Graphique1" sheetId="2" r:id="rId2"/>
    <sheet name="ES2022_F17_Tableau2" sheetId="4" r:id="rId3"/>
    <sheet name="ES2022_F17_Graphique2" sheetId="6" r:id="rId4"/>
    <sheet name="ES2022_F17_Tableau3" sheetId="7" r:id="rId5"/>
  </sheets>
  <definedNames>
    <definedName name="TAB" localSheetId="4">#REF!</definedName>
    <definedName name="TAB">#REF!</definedName>
    <definedName name="total_patient_etab07" localSheetId="3">#REF!</definedName>
    <definedName name="total_patient_etab07" localSheetId="2">#REF!</definedName>
    <definedName name="total_patient_etab07" localSheetId="4">#REF!</definedName>
    <definedName name="total_patient_etab07">#REF!</definedName>
    <definedName name="_xlnm.Print_Area" localSheetId="2">ES2022_F17_Tableau2!#REF!</definedName>
    <definedName name="_xlnm.Print_Area" localSheetId="4">ES2022_F17_Tableau3!#REF!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3" i="7" l="1"/>
  <c r="F32" i="7"/>
  <c r="E32" i="7"/>
  <c r="C32" i="7"/>
  <c r="D70" i="6" l="1"/>
  <c r="E70" i="6"/>
  <c r="D71" i="6"/>
  <c r="E71" i="6"/>
  <c r="D72" i="6"/>
  <c r="E72" i="6"/>
  <c r="D73" i="6"/>
  <c r="E73" i="6"/>
  <c r="D74" i="6"/>
  <c r="E74" i="6"/>
  <c r="D75" i="6"/>
  <c r="E75" i="6"/>
  <c r="D76" i="6"/>
  <c r="E76" i="6"/>
  <c r="D77" i="6"/>
  <c r="E77" i="6"/>
  <c r="D78" i="6"/>
  <c r="E78" i="6"/>
  <c r="D79" i="6"/>
  <c r="E79" i="6"/>
  <c r="D80" i="6"/>
  <c r="E80" i="6"/>
  <c r="C71" i="6"/>
  <c r="C72" i="6"/>
  <c r="C73" i="6"/>
  <c r="C74" i="6"/>
  <c r="C75" i="6"/>
  <c r="C76" i="6"/>
  <c r="C77" i="6"/>
  <c r="C78" i="6"/>
  <c r="C79" i="6"/>
  <c r="C80" i="6"/>
  <c r="C70" i="6"/>
  <c r="K11" i="1" l="1"/>
  <c r="H11" i="1"/>
  <c r="D11" i="1"/>
  <c r="C42" i="6" l="1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D41" i="6"/>
  <c r="E41" i="6"/>
  <c r="C41" i="6"/>
  <c r="D38" i="6"/>
  <c r="E38" i="6"/>
  <c r="D39" i="6"/>
  <c r="E39" i="6"/>
  <c r="D40" i="6"/>
  <c r="E40" i="6"/>
  <c r="C39" i="6"/>
  <c r="C40" i="6"/>
  <c r="C38" i="6"/>
  <c r="C33" i="4" l="1"/>
  <c r="C32" i="4"/>
  <c r="D32" i="4" l="1"/>
  <c r="D33" i="4"/>
  <c r="D14" i="4"/>
  <c r="D26" i="4"/>
  <c r="D22" i="4"/>
  <c r="D12" i="4"/>
  <c r="D8" i="4"/>
  <c r="D18" i="4"/>
  <c r="D31" i="4"/>
  <c r="D5" i="4"/>
  <c r="D13" i="4"/>
  <c r="D15" i="4"/>
  <c r="D20" i="4"/>
  <c r="D24" i="4"/>
  <c r="D6" i="4"/>
  <c r="D10" i="4"/>
  <c r="D16" i="4"/>
  <c r="D21" i="4"/>
  <c r="D25" i="4"/>
  <c r="D30" i="4"/>
  <c r="D23" i="4"/>
  <c r="D9" i="4"/>
  <c r="D28" i="4"/>
  <c r="D7" i="4"/>
  <c r="D11" i="4"/>
  <c r="D17" i="4"/>
  <c r="D29" i="4"/>
  <c r="D19" i="4"/>
  <c r="D27" i="4"/>
  <c r="K7" i="1" l="1"/>
  <c r="K8" i="1"/>
  <c r="K10" i="1"/>
  <c r="H7" i="1"/>
  <c r="H8" i="1"/>
  <c r="H10" i="1"/>
  <c r="J12" i="1"/>
  <c r="K9" i="1" s="1"/>
  <c r="G12" i="1"/>
  <c r="C12" i="1"/>
  <c r="D7" i="1"/>
  <c r="D8" i="1"/>
  <c r="D10" i="1"/>
  <c r="K6" i="1" l="1"/>
  <c r="H6" i="1"/>
  <c r="H9" i="1"/>
  <c r="D9" i="1"/>
  <c r="D6" i="1"/>
  <c r="E33" i="6"/>
  <c r="C33" i="6"/>
  <c r="D33" i="6"/>
  <c r="D5" i="6" l="1"/>
  <c r="D84" i="6" s="1"/>
  <c r="D49" i="6"/>
  <c r="D8" i="6"/>
  <c r="C7" i="6"/>
  <c r="C86" i="6" s="1"/>
  <c r="C49" i="6"/>
  <c r="C8" i="6"/>
  <c r="E5" i="6"/>
  <c r="E84" i="6" s="1"/>
  <c r="E49" i="6"/>
  <c r="E8" i="6"/>
  <c r="D9" i="6"/>
  <c r="D87" i="6" s="1"/>
  <c r="E12" i="6"/>
  <c r="E90" i="6" s="1"/>
  <c r="D13" i="6"/>
  <c r="D91" i="6" s="1"/>
  <c r="E9" i="6"/>
  <c r="E87" i="6" s="1"/>
  <c r="D7" i="6"/>
  <c r="D86" i="6" s="1"/>
  <c r="D15" i="6"/>
  <c r="D93" i="6" s="1"/>
  <c r="D10" i="6"/>
  <c r="D88" i="6" s="1"/>
  <c r="E10" i="6"/>
  <c r="E88" i="6" s="1"/>
  <c r="D12" i="6"/>
  <c r="D90" i="6" s="1"/>
  <c r="D16" i="6"/>
  <c r="D94" i="6" s="1"/>
  <c r="E7" i="6"/>
  <c r="E86" i="6" s="1"/>
  <c r="E11" i="6"/>
  <c r="E89" i="6" s="1"/>
  <c r="E16" i="6"/>
  <c r="E94" i="6" s="1"/>
  <c r="D6" i="6"/>
  <c r="D85" i="6" s="1"/>
  <c r="C14" i="6"/>
  <c r="C92" i="6" s="1"/>
  <c r="E13" i="6"/>
  <c r="E91" i="6" s="1"/>
  <c r="C6" i="6"/>
  <c r="C85" i="6" s="1"/>
  <c r="D14" i="6"/>
  <c r="D92" i="6" s="1"/>
  <c r="D11" i="6"/>
  <c r="D89" i="6" s="1"/>
  <c r="C11" i="6"/>
  <c r="C89" i="6" s="1"/>
  <c r="E14" i="6"/>
  <c r="E92" i="6" s="1"/>
  <c r="E6" i="6"/>
  <c r="E85" i="6" s="1"/>
  <c r="E15" i="6"/>
  <c r="E93" i="6" s="1"/>
  <c r="C5" i="6"/>
  <c r="C84" i="6" s="1"/>
  <c r="C12" i="6"/>
  <c r="C90" i="6" s="1"/>
  <c r="C10" i="6"/>
  <c r="C88" i="6" s="1"/>
  <c r="C16" i="6"/>
  <c r="C94" i="6" s="1"/>
  <c r="C13" i="6"/>
  <c r="C91" i="6" s="1"/>
  <c r="C15" i="6"/>
  <c r="C93" i="6" s="1"/>
  <c r="C9" i="6"/>
  <c r="C87" i="6" s="1"/>
</calcChain>
</file>

<file path=xl/sharedStrings.xml><?xml version="1.0" encoding="utf-8"?>
<sst xmlns="http://schemas.openxmlformats.org/spreadsheetml/2006/main" count="219" uniqueCount="108">
  <si>
    <t>Ensemble des séjours</t>
  </si>
  <si>
    <t>Ensemble</t>
  </si>
  <si>
    <t>Nombre de séjours (en milliers)</t>
  </si>
  <si>
    <r>
      <t>Âge moyen (à l'admission)</t>
    </r>
    <r>
      <rPr>
        <sz val="8"/>
        <color indexed="8"/>
        <rFont val="Arial"/>
        <family val="2"/>
      </rPr>
      <t/>
    </r>
  </si>
  <si>
    <t>Hommes</t>
  </si>
  <si>
    <t>Femmes</t>
  </si>
  <si>
    <t>Niveau de dépendance</t>
  </si>
  <si>
    <t>Tous types d'hospitalisation</t>
  </si>
  <si>
    <t>Hospitalisation complète</t>
  </si>
  <si>
    <t>Hospitalisation partielle</t>
  </si>
  <si>
    <t>Admission</t>
  </si>
  <si>
    <t>Sortie</t>
  </si>
  <si>
    <t xml:space="preserve">Autonomie / très faible dépendance </t>
  </si>
  <si>
    <t>Dépendance faible</t>
  </si>
  <si>
    <t>Dépendance moyenne</t>
  </si>
  <si>
    <t>Dépendance forte ou complète</t>
  </si>
  <si>
    <t>Part de la pathologie (en %)</t>
  </si>
  <si>
    <t>Tous les âges</t>
  </si>
  <si>
    <t xml:space="preserve">Séjours des 18-34 ans </t>
  </si>
  <si>
    <t>Séjours des 35-69 ans</t>
  </si>
  <si>
    <t xml:space="preserve">Séjours des 70-84 ans </t>
  </si>
  <si>
    <t>Séjours des 85 ou plus</t>
  </si>
  <si>
    <t>Affection de l'appareil cardio-vasculaire, dont :</t>
  </si>
  <si>
    <t>Affections de l'appareil respiratoire</t>
  </si>
  <si>
    <t xml:space="preserve">Affections du système digestif, métabolique et endocrinien, dont : </t>
  </si>
  <si>
    <t>Lésions traumatiques, empoisonnements et certaines autres conséquences de causes externes, dont :</t>
  </si>
  <si>
    <t>Maladies du système nerveux, dont :</t>
  </si>
  <si>
    <t>Symptômes, signes et résultats anormaux d'examens cliniques et de laboratoire, non classés ailleurs, dont :</t>
  </si>
  <si>
    <t>Troubles mentaux, dont :</t>
  </si>
  <si>
    <t xml:space="preserve">Tumeurs malignes, dont : </t>
  </si>
  <si>
    <t>Non précisé</t>
  </si>
  <si>
    <t>Total</t>
  </si>
  <si>
    <t>cardiopathies ischémiques</t>
  </si>
  <si>
    <t>insuffisance cardiaque</t>
  </si>
  <si>
    <t>atteintes non rhumatismales des valvules cardiaques</t>
  </si>
  <si>
    <t>diabète</t>
  </si>
  <si>
    <t>obésité et autres excès d'apport</t>
  </si>
  <si>
    <t>lésions traumatiques</t>
  </si>
  <si>
    <t>paralysies cérébrales et autres syndrômes paralytiques</t>
  </si>
  <si>
    <t>arthropathies</t>
  </si>
  <si>
    <t>chutes, anomalies de la démarche et de la motilité</t>
  </si>
  <si>
    <t>démences (y compris maladie d'Alzheimer)</t>
  </si>
  <si>
    <t>organes digestifs</t>
  </si>
  <si>
    <t>tumeurs malignes de sièges mal définis, secondaires et non précisés</t>
  </si>
  <si>
    <t>organes respiratoires et intrathoraciques</t>
  </si>
  <si>
    <t>Nombre de séjours (en %)</t>
  </si>
  <si>
    <t>M : non classe</t>
  </si>
  <si>
    <t>Établissements publics</t>
  </si>
  <si>
    <t>Établissements privé à but lucratif</t>
  </si>
  <si>
    <t>Établissements privés à but non lucratif</t>
  </si>
  <si>
    <t>Maladies du système ostéo-articulaire, des muscles et du tissu conjonctif</t>
  </si>
  <si>
    <t>Lésions traumatiques, empoisonnements et certaines autres conséquences de causes externes</t>
  </si>
  <si>
    <t>Maladies du système nerveux</t>
  </si>
  <si>
    <t>Troubles mentaux et du comportement</t>
  </si>
  <si>
    <t>Autres pathologies</t>
  </si>
  <si>
    <t>Affections du système digestif, métabolique et endocrinien</t>
  </si>
  <si>
    <t>Tumeurs malignes</t>
  </si>
  <si>
    <t>Séjours d'hospitalisation complète</t>
  </si>
  <si>
    <t>Séjours d'hospitalisation partielle</t>
  </si>
  <si>
    <t>K : autres pathologies</t>
  </si>
  <si>
    <t>H : Tumeurs malignes</t>
  </si>
  <si>
    <t>G : Affections du système digestif, métabolique et endocrinien</t>
  </si>
  <si>
    <t>E : Troubles mentaux et du comportement</t>
  </si>
  <si>
    <t>F : Maladies du système nerveux</t>
  </si>
  <si>
    <t>A : Maladies du système ostéo-articulaire, des muscles et du tissu conjonctif</t>
  </si>
  <si>
    <t>B : Lésions traumatiques, empoisonnements et certaines autres conséquences de causes externes</t>
  </si>
  <si>
    <t>Classe de morbidité</t>
  </si>
  <si>
    <t>I : Affections de l'appareil respiratoire</t>
  </si>
  <si>
    <t>Maladies du système ostéo-articulaire, des muscles et du tissu conjonctif, dont :</t>
  </si>
  <si>
    <r>
      <t>Âge moyen
(à l'admission)</t>
    </r>
    <r>
      <rPr>
        <sz val="8"/>
        <color indexed="8"/>
        <rFont val="Arial"/>
        <family val="2"/>
      </rPr>
      <t/>
    </r>
  </si>
  <si>
    <t>Nombre de séjours
(en milliers)</t>
  </si>
  <si>
    <t>Séjours des moins de 18 ans</t>
  </si>
  <si>
    <t>En %</t>
  </si>
  <si>
    <t>D : Symptômes, signes et résultats anormaux d''examens cliniques et de laboratoire, non classés ailleurs</t>
  </si>
  <si>
    <t>Symptômes, signes et résultats anormaux d'examens cliniques et de laboratoire, non classés ailleurs</t>
  </si>
  <si>
    <t>Âge moyen
(à l'admission)</t>
  </si>
  <si>
    <t xml:space="preserve"> </t>
  </si>
  <si>
    <t>Âge médian 
(à l'admission)</t>
  </si>
  <si>
    <t>C : Affections de appareil cardio-vasculaire</t>
  </si>
  <si>
    <t>Affections de l'appareil cardio-vasculaire</t>
  </si>
  <si>
    <r>
      <t>maladies cérébrovasculaires</t>
    </r>
    <r>
      <rPr>
        <vertAlign val="superscript"/>
        <sz val="8"/>
        <color indexed="8"/>
        <rFont val="Arial"/>
        <family val="2"/>
      </rPr>
      <t xml:space="preserve">1 </t>
    </r>
  </si>
  <si>
    <r>
      <t>Autres pathologies</t>
    </r>
    <r>
      <rPr>
        <b/>
        <vertAlign val="superscript"/>
        <sz val="8"/>
        <color indexed="8"/>
        <rFont val="Arial"/>
        <family val="2"/>
      </rPr>
      <t>2</t>
    </r>
  </si>
  <si>
    <t>Total hors Covid19</t>
  </si>
  <si>
    <t>Covid-19</t>
  </si>
  <si>
    <t>C : Affection de appareil cardio-vasculaire</t>
  </si>
  <si>
    <t>Nombre de séjours avec une MMP ou une AE codée en Covid-19 (en milliers)</t>
  </si>
  <si>
    <t>Evolutions 2019-2020</t>
  </si>
  <si>
    <t>Nombre de séjours 2020 :</t>
  </si>
  <si>
    <t>Nombre de séjours 2019 :</t>
  </si>
  <si>
    <t>Graphique 2019</t>
  </si>
  <si>
    <t>2020-2019</t>
  </si>
  <si>
    <t>Morbidité à l'admission</t>
  </si>
  <si>
    <t>Nombre de séjours avec uniquement un DA de Covid-19 (en milliers)</t>
  </si>
  <si>
    <t xml:space="preserve">dont séjours avec DP de Covid-19 </t>
  </si>
  <si>
    <t>dont séjours avec DP ou DA de Covid-19</t>
  </si>
  <si>
    <r>
      <rPr>
        <sz val="8"/>
        <rFont val="Arial"/>
        <family val="2"/>
      </rPr>
      <t xml:space="preserve">DP : diagnostic principal ; DA : diagnostic associé.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entière (incluant Saint-Martin et Saint-Barthélemy), y compris le SSA et les maisons d’enfants à caractère sanitaire (MECS) temporaires, tous types d’hospitalisation confondus.
</t>
    </r>
    <r>
      <rPr>
        <b/>
        <sz val="8"/>
        <rFont val="Arial"/>
        <family val="2"/>
      </rPr>
      <t xml:space="preserve">Source &gt; </t>
    </r>
    <r>
      <rPr>
        <sz val="8"/>
        <rFont val="Arial"/>
        <family val="2"/>
      </rPr>
      <t>ATIH, PMSI-SSR 2020, traitements DREES.</t>
    </r>
  </si>
  <si>
    <t>Tableau 1. Nombre de séjours, âge moyen et âge médian à l’admission par sexe et type de séjour en 2020</t>
  </si>
  <si>
    <r>
      <rPr>
        <b/>
        <sz val="8"/>
        <color theme="1"/>
        <rFont val="Arial"/>
        <family val="2"/>
      </rPr>
      <t xml:space="preserve">Note &gt; </t>
    </r>
    <r>
      <rPr>
        <sz val="8"/>
        <color theme="1"/>
        <rFont val="Arial"/>
        <family val="2"/>
      </rPr>
      <t xml:space="preserve">L’état de dépendance à la sortie est également renseigné pour les 3,1 % de patients décédés lors de leur hospitalisation. Ces patients sont inclus dans le graphique.
</t>
    </r>
    <r>
      <rPr>
        <b/>
        <sz val="8"/>
        <color theme="1"/>
        <rFont val="Arial"/>
        <family val="2"/>
      </rPr>
      <t xml:space="preserve">Champ &gt; </t>
    </r>
    <r>
      <rPr>
        <sz val="8"/>
        <color theme="1"/>
        <rFont val="Arial"/>
        <family val="2"/>
      </rPr>
      <t xml:space="preserve">France métropolitaine et DROM (incluant Saint-Martin, Saint-Barthélemy et Mayotte), y compris le SSA et les maisons d’enfants à caractère sanitaire (MECS) temporaires, tous types d’hospitalisation confondus.
</t>
    </r>
    <r>
      <rPr>
        <b/>
        <sz val="8"/>
        <color theme="1"/>
        <rFont val="Arial"/>
        <family val="2"/>
      </rPr>
      <t xml:space="preserve">Source &gt; </t>
    </r>
    <r>
      <rPr>
        <sz val="8"/>
        <color theme="1"/>
        <rFont val="Arial"/>
        <family val="2"/>
      </rPr>
      <t>ATIH, PMSI-SSR 2020, traitements DREES.</t>
    </r>
  </si>
  <si>
    <t>Graphique 1. Répartition des séjours selon le degré de dépendance globale des patients à l’admission et à la sortie, et le type d’hospitalisation, en 2020</t>
  </si>
  <si>
    <t>troubles mentaux et du comportement liés à la consommation d’alcool ou de substances psychoactives</t>
  </si>
  <si>
    <t>Total hors Covid-19</t>
  </si>
  <si>
    <r>
      <t xml:space="preserve">1. Y compris accidents ischémiques transitoires, syndromes vasculaires au cours de maladies cérébrovasculaires.
2. Affections des organes génito-urinaires, de la peau ; maladies infectieuses et parasitaires, du sang ; tumeurs bénignes, etc.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entière (incluant Saint-Martin et Saint-Barthélemy), y compris le SSA et les maisons d’enfants à caractère sanitaire (MECS) temporaires, tous types d’hospitalisation confondus.
</t>
    </r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ATIH, PMSI-SSR 2020, traitements DREES.</t>
    </r>
  </si>
  <si>
    <r>
      <t xml:space="preserve">Tableau </t>
    </r>
    <r>
      <rPr>
        <b/>
        <sz val="8"/>
        <rFont val="Arial"/>
        <family val="2"/>
      </rPr>
      <t>2</t>
    </r>
    <r>
      <rPr>
        <b/>
        <sz val="8"/>
        <color indexed="8"/>
        <rFont val="Arial"/>
        <family val="2"/>
      </rPr>
      <t>. Répartition des séjours de SSR réalisés en 2020, selon la morbidité enregistrée à l’admission</t>
    </r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</si>
  <si>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métropolitaine et DROM (incluant Saint-Martin, Saint-Barthélemy et Mayotte), y compris le SSA et les maisons d’enfants à caractère sanitaire (MECS) temporaires, tous types d’hospitalisation confondus. 
</t>
    </r>
    <r>
      <rPr>
        <b/>
        <sz val="8"/>
        <color theme="1"/>
        <rFont val="Arial"/>
        <family val="2"/>
      </rPr>
      <t xml:space="preserve">Source &gt; </t>
    </r>
    <r>
      <rPr>
        <sz val="8"/>
        <color theme="1"/>
        <rFont val="Arial"/>
        <family val="2"/>
      </rPr>
      <t xml:space="preserve">ATIH, PMSI-SSR 2020, traitements DREES. </t>
    </r>
  </si>
  <si>
    <t>Graphique 2. Répartition des séjours selon la morbidité enregistrée à l’admission et le statut juridique des établissements de SSR en 2020</t>
  </si>
  <si>
    <r>
      <t xml:space="preserve">MMP : manifestation morbide principale ; AE : affection étiologique ; DA : diagnostic associé.
1. Y compris accidents ischémiques transitoires, syndromes vasculaires au cours de maladies cérébrovasculaires.
2. Affections des organes génito-urinaires, de la peau ; maladies infectieuses et parasitaires, du sang ; tumeurs bénignes, etc.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France entière (incluant Saint-Martin et Saint-Barthélemy), y compris le SSA et les maisons d’enfants à caractère sanitaire (MECS) temporaires, tous types d’hospitalisation confondus.
</t>
    </r>
    <r>
      <rPr>
        <b/>
        <sz val="8"/>
        <rFont val="Arial"/>
        <family val="2"/>
      </rPr>
      <t xml:space="preserve">Source &gt; </t>
    </r>
    <r>
      <rPr>
        <sz val="8"/>
        <rFont val="Arial"/>
        <family val="2"/>
      </rPr>
      <t>ATIH, PMSI-SSR 2020, traitements DREES.</t>
    </r>
  </si>
  <si>
    <t>Tableau 3. Répartition des séjours de SSR réalisés en 2020 et des diagnostics de Covid-19, selon la morbidité enregistrée à l’admission</t>
  </si>
  <si>
    <t>Part des séjours d'hospitalisation complète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</si>
</sst>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"/>
    <numFmt numFmtId="165" formatCode="0.0%"/>
    <numFmt numFmtId="166" formatCode="#,##0.000"/>
  </numFmts>
  <fonts count="14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/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" fillId="0" borderId="0"/>
    <xf numFmtId="0" fontId="8" fillId="0" borderId="0"/>
    <xf numFmtId="0" fontId="5" fillId="0" borderId="0"/>
    <xf numFmtId="0" fontId="4" fillId="0" borderId="0"/>
    <xf numFmtId="9" fontId="8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 indent="4"/>
    </xf>
    <xf numFmtId="3" fontId="5" fillId="0" borderId="3" xfId="0" applyNumberFormat="1" applyFont="1" applyFill="1" applyBorder="1" applyAlignment="1">
      <alignment horizontal="right" vertical="center" indent="4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right" vertical="center" indent="5"/>
    </xf>
    <xf numFmtId="1" fontId="5" fillId="0" borderId="3" xfId="1" applyNumberFormat="1" applyFont="1" applyFill="1" applyBorder="1" applyAlignment="1">
      <alignment horizontal="right" vertical="center" indent="4"/>
    </xf>
    <xf numFmtId="3" fontId="7" fillId="0" borderId="11" xfId="0" applyNumberFormat="1" applyFont="1" applyFill="1" applyBorder="1" applyAlignment="1">
      <alignment horizontal="right" vertical="center" indent="4"/>
    </xf>
    <xf numFmtId="1" fontId="7" fillId="0" borderId="11" xfId="1" applyNumberFormat="1" applyFont="1" applyFill="1" applyBorder="1" applyAlignment="1">
      <alignment horizontal="right" vertical="center" indent="4"/>
    </xf>
    <xf numFmtId="1" fontId="7" fillId="0" borderId="2" xfId="1" applyNumberFormat="1" applyFont="1" applyFill="1" applyBorder="1" applyAlignment="1">
      <alignment horizontal="right" vertical="center" indent="5"/>
    </xf>
    <xf numFmtId="3" fontId="5" fillId="0" borderId="2" xfId="0" applyNumberFormat="1" applyFont="1" applyFill="1" applyBorder="1" applyAlignment="1">
      <alignment horizontal="right" vertical="center" indent="4"/>
    </xf>
    <xf numFmtId="3" fontId="5" fillId="0" borderId="11" xfId="0" applyNumberFormat="1" applyFont="1" applyFill="1" applyBorder="1" applyAlignment="1">
      <alignment horizontal="right" vertical="center" indent="4"/>
    </xf>
    <xf numFmtId="1" fontId="5" fillId="0" borderId="11" xfId="1" applyNumberFormat="1" applyFont="1" applyFill="1" applyBorder="1" applyAlignment="1">
      <alignment horizontal="right" vertical="center" indent="4"/>
    </xf>
    <xf numFmtId="1" fontId="5" fillId="0" borderId="2" xfId="1" applyNumberFormat="1" applyFont="1" applyFill="1" applyBorder="1" applyAlignment="1">
      <alignment horizontal="right" vertical="center" indent="5"/>
    </xf>
    <xf numFmtId="3" fontId="7" fillId="0" borderId="4" xfId="0" applyNumberFormat="1" applyFont="1" applyFill="1" applyBorder="1" applyAlignment="1">
      <alignment horizontal="right" vertical="center" indent="4"/>
    </xf>
    <xf numFmtId="3" fontId="7" fillId="0" borderId="10" xfId="0" applyNumberFormat="1" applyFont="1" applyFill="1" applyBorder="1" applyAlignment="1">
      <alignment horizontal="right" vertical="center" indent="4"/>
    </xf>
    <xf numFmtId="1" fontId="11" fillId="0" borderId="0" xfId="0" applyNumberFormat="1" applyFont="1" applyFill="1" applyBorder="1" applyAlignment="1">
      <alignment horizontal="right" vertical="center" indent="4"/>
    </xf>
    <xf numFmtId="1" fontId="10" fillId="0" borderId="4" xfId="0" applyNumberFormat="1" applyFont="1" applyFill="1" applyBorder="1" applyAlignment="1">
      <alignment horizontal="right" vertical="center" indent="4"/>
    </xf>
    <xf numFmtId="1" fontId="10" fillId="0" borderId="0" xfId="0" applyNumberFormat="1" applyFont="1" applyFill="1" applyBorder="1" applyAlignment="1">
      <alignment horizontal="right" vertical="center" indent="4"/>
    </xf>
    <xf numFmtId="1" fontId="10" fillId="0" borderId="9" xfId="0" applyNumberFormat="1" applyFont="1" applyFill="1" applyBorder="1" applyAlignment="1">
      <alignment horizontal="right" vertical="center" indent="4"/>
    </xf>
    <xf numFmtId="1" fontId="11" fillId="0" borderId="3" xfId="0" applyNumberFormat="1" applyFont="1" applyFill="1" applyBorder="1" applyAlignment="1">
      <alignment horizontal="right" vertical="center" indent="4"/>
    </xf>
    <xf numFmtId="1" fontId="11" fillId="0" borderId="11" xfId="0" applyNumberFormat="1" applyFont="1" applyFill="1" applyBorder="1" applyAlignment="1">
      <alignment horizontal="right" vertical="center" indent="4"/>
    </xf>
    <xf numFmtId="0" fontId="7" fillId="3" borderId="0" xfId="0" applyFont="1" applyFill="1" applyBorder="1" applyAlignment="1">
      <alignment horizontal="left" vertical="center" wrapText="1"/>
    </xf>
    <xf numFmtId="0" fontId="10" fillId="0" borderId="0" xfId="0" applyFont="1" applyFill="1" applyAlignment="1"/>
    <xf numFmtId="0" fontId="11" fillId="0" borderId="0" xfId="0" applyFont="1" applyFill="1" applyAlignment="1"/>
    <xf numFmtId="0" fontId="11" fillId="0" borderId="0" xfId="0" applyFont="1" applyFill="1"/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horizontal="right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9" fontId="11" fillId="0" borderId="4" xfId="1" applyFont="1" applyFill="1" applyBorder="1" applyAlignment="1">
      <alignment horizontal="right" vertical="center" indent="2"/>
    </xf>
    <xf numFmtId="9" fontId="11" fillId="0" borderId="0" xfId="0" applyNumberFormat="1" applyFont="1" applyFill="1"/>
    <xf numFmtId="0" fontId="10" fillId="0" borderId="9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right" vertical="center" indent="2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vertical="center"/>
    </xf>
    <xf numFmtId="0" fontId="11" fillId="0" borderId="4" xfId="7" applyFont="1" applyFill="1" applyBorder="1" applyAlignment="1">
      <alignment horizontal="left" vertical="center" wrapText="1"/>
    </xf>
    <xf numFmtId="1" fontId="11" fillId="0" borderId="4" xfId="1" applyNumberFormat="1" applyFont="1" applyFill="1" applyBorder="1" applyAlignment="1">
      <alignment horizontal="right" vertical="center" indent="3"/>
    </xf>
    <xf numFmtId="0" fontId="10" fillId="0" borderId="12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right" vertical="center" indent="2"/>
    </xf>
    <xf numFmtId="0" fontId="11" fillId="0" borderId="3" xfId="0" applyFont="1" applyFill="1" applyBorder="1" applyAlignment="1">
      <alignment horizontal="right" vertical="center" indent="2"/>
    </xf>
    <xf numFmtId="0" fontId="11" fillId="0" borderId="11" xfId="0" applyFont="1" applyFill="1" applyBorder="1" applyAlignment="1">
      <alignment horizontal="right" vertical="center" indent="2"/>
    </xf>
    <xf numFmtId="1" fontId="5" fillId="0" borderId="11" xfId="1" applyNumberFormat="1" applyFont="1" applyFill="1" applyBorder="1" applyAlignment="1">
      <alignment horizontal="right" vertical="center" indent="5"/>
    </xf>
    <xf numFmtId="1" fontId="5" fillId="0" borderId="3" xfId="1" applyNumberFormat="1" applyFont="1" applyFill="1" applyBorder="1" applyAlignment="1">
      <alignment horizontal="right" vertical="center" indent="5"/>
    </xf>
    <xf numFmtId="1" fontId="7" fillId="0" borderId="4" xfId="1" applyNumberFormat="1" applyFont="1" applyFill="1" applyBorder="1" applyAlignment="1">
      <alignment horizontal="right" vertical="center" indent="4"/>
    </xf>
    <xf numFmtId="0" fontId="3" fillId="0" borderId="0" xfId="0" applyFont="1" applyFill="1" applyBorder="1" applyAlignment="1">
      <alignment vertical="center"/>
    </xf>
    <xf numFmtId="9" fontId="7" fillId="0" borderId="4" xfId="1" applyFont="1" applyFill="1" applyBorder="1" applyAlignment="1">
      <alignment horizontal="center" vertical="center" wrapText="1"/>
    </xf>
    <xf numFmtId="0" fontId="1" fillId="0" borderId="9" xfId="7" applyFont="1" applyFill="1" applyBorder="1" applyAlignment="1">
      <alignment vertical="center" wrapText="1"/>
    </xf>
    <xf numFmtId="0" fontId="2" fillId="0" borderId="3" xfId="7" applyFont="1" applyFill="1" applyBorder="1" applyAlignment="1">
      <alignment horizontal="left" vertical="center" wrapText="1" indent="4"/>
    </xf>
    <xf numFmtId="0" fontId="2" fillId="0" borderId="11" xfId="7" applyFont="1" applyFill="1" applyBorder="1" applyAlignment="1">
      <alignment horizontal="left" vertical="center" wrapText="1" indent="4"/>
    </xf>
    <xf numFmtId="0" fontId="1" fillId="0" borderId="4" xfId="7" applyFont="1" applyFill="1" applyBorder="1" applyAlignment="1">
      <alignment vertical="center" wrapText="1"/>
    </xf>
    <xf numFmtId="0" fontId="1" fillId="0" borderId="9" xfId="7" applyFont="1" applyFill="1" applyBorder="1" applyAlignment="1">
      <alignment horizontal="left" vertical="center" wrapText="1"/>
    </xf>
    <xf numFmtId="1" fontId="10" fillId="0" borderId="9" xfId="1" applyNumberFormat="1" applyFont="1" applyFill="1" applyBorder="1" applyAlignment="1">
      <alignment horizontal="right" vertical="center" indent="4"/>
    </xf>
    <xf numFmtId="1" fontId="10" fillId="0" borderId="0" xfId="0" applyNumberFormat="1" applyFont="1" applyFill="1" applyBorder="1" applyAlignment="1">
      <alignment horizontal="right" vertical="center" indent="12"/>
    </xf>
    <xf numFmtId="3" fontId="7" fillId="0" borderId="1" xfId="0" applyNumberFormat="1" applyFont="1" applyFill="1" applyBorder="1" applyAlignment="1">
      <alignment horizontal="right" vertical="center" indent="4"/>
    </xf>
    <xf numFmtId="3" fontId="7" fillId="0" borderId="3" xfId="0" applyNumberFormat="1" applyFont="1" applyFill="1" applyBorder="1" applyAlignment="1">
      <alignment horizontal="right" vertical="center" indent="4"/>
    </xf>
    <xf numFmtId="1" fontId="7" fillId="0" borderId="3" xfId="1" applyNumberFormat="1" applyFont="1" applyFill="1" applyBorder="1" applyAlignment="1">
      <alignment horizontal="right" vertical="center" indent="4"/>
    </xf>
    <xf numFmtId="1" fontId="7" fillId="0" borderId="9" xfId="1" applyNumberFormat="1" applyFont="1" applyFill="1" applyBorder="1" applyAlignment="1">
      <alignment horizontal="right" vertical="center" indent="4"/>
    </xf>
    <xf numFmtId="1" fontId="7" fillId="0" borderId="1" xfId="1" applyNumberFormat="1" applyFont="1" applyFill="1" applyBorder="1" applyAlignment="1">
      <alignment horizontal="right" vertical="center" indent="5"/>
    </xf>
    <xf numFmtId="1" fontId="10" fillId="0" borderId="13" xfId="0" applyNumberFormat="1" applyFont="1" applyFill="1" applyBorder="1" applyAlignment="1">
      <alignment horizontal="center" vertical="center"/>
    </xf>
    <xf numFmtId="1" fontId="11" fillId="0" borderId="14" xfId="0" applyNumberFormat="1" applyFont="1" applyFill="1" applyBorder="1" applyAlignment="1">
      <alignment horizontal="center" vertical="center"/>
    </xf>
    <xf numFmtId="1" fontId="11" fillId="0" borderId="12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9" fontId="11" fillId="0" borderId="0" xfId="1" applyNumberFormat="1" applyFont="1" applyFill="1"/>
    <xf numFmtId="1" fontId="2" fillId="0" borderId="0" xfId="0" applyNumberFormat="1" applyFont="1" applyFill="1" applyBorder="1" applyAlignment="1">
      <alignment vertical="center"/>
    </xf>
    <xf numFmtId="9" fontId="2" fillId="0" borderId="0" xfId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1" fontId="10" fillId="2" borderId="9" xfId="0" quotePrefix="1" applyNumberFormat="1" applyFont="1" applyFill="1" applyBorder="1" applyAlignment="1">
      <alignment horizontal="right" vertical="center" indent="4"/>
    </xf>
    <xf numFmtId="0" fontId="7" fillId="0" borderId="9" xfId="7" applyFont="1" applyFill="1" applyBorder="1" applyAlignment="1">
      <alignment vertical="center" wrapText="1"/>
    </xf>
    <xf numFmtId="0" fontId="10" fillId="0" borderId="4" xfId="7" applyFont="1" applyFill="1" applyBorder="1" applyAlignment="1">
      <alignment horizontal="center" vertical="center" wrapText="1"/>
    </xf>
    <xf numFmtId="9" fontId="1" fillId="0" borderId="4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 indent="2"/>
    </xf>
    <xf numFmtId="49" fontId="5" fillId="0" borderId="11" xfId="0" applyNumberFormat="1" applyFont="1" applyFill="1" applyBorder="1" applyAlignment="1">
      <alignment horizontal="left" vertical="center" wrapText="1" indent="2"/>
    </xf>
    <xf numFmtId="49" fontId="7" fillId="0" borderId="8" xfId="0" applyNumberFormat="1" applyFont="1" applyFill="1" applyBorder="1" applyAlignment="1">
      <alignment horizontal="left" vertical="center" wrapText="1"/>
    </xf>
    <xf numFmtId="49" fontId="7" fillId="0" borderId="12" xfId="0" applyNumberFormat="1" applyFont="1" applyFill="1" applyBorder="1" applyAlignment="1">
      <alignment horizontal="left" vertical="center" wrapText="1"/>
    </xf>
    <xf numFmtId="0" fontId="11" fillId="0" borderId="0" xfId="0" applyFont="1"/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9" fontId="11" fillId="0" borderId="13" xfId="1" applyFont="1" applyFill="1" applyBorder="1" applyAlignment="1">
      <alignment horizontal="right" vertical="center" indent="2"/>
    </xf>
    <xf numFmtId="9" fontId="11" fillId="0" borderId="9" xfId="1" applyFont="1" applyFill="1" applyBorder="1" applyAlignment="1">
      <alignment horizontal="right" vertical="center" indent="2"/>
    </xf>
    <xf numFmtId="9" fontId="11" fillId="0" borderId="14" xfId="1" applyFont="1" applyFill="1" applyBorder="1" applyAlignment="1">
      <alignment horizontal="right" vertical="center" indent="2"/>
    </xf>
    <xf numFmtId="9" fontId="11" fillId="0" borderId="3" xfId="1" applyFont="1" applyFill="1" applyBorder="1" applyAlignment="1">
      <alignment horizontal="right" vertical="center" indent="2"/>
    </xf>
    <xf numFmtId="9" fontId="11" fillId="0" borderId="11" xfId="1" applyFont="1" applyFill="1" applyBorder="1" applyAlignment="1">
      <alignment horizontal="right" vertical="center" indent="2"/>
    </xf>
    <xf numFmtId="0" fontId="10" fillId="0" borderId="11" xfId="0" applyFont="1" applyFill="1" applyBorder="1" applyAlignment="1">
      <alignment vertical="center" wrapText="1"/>
    </xf>
    <xf numFmtId="9" fontId="10" fillId="0" borderId="5" xfId="1" applyFont="1" applyFill="1" applyBorder="1" applyAlignment="1">
      <alignment horizontal="right" vertical="center" indent="2"/>
    </xf>
    <xf numFmtId="9" fontId="10" fillId="0" borderId="4" xfId="1" applyFont="1" applyFill="1" applyBorder="1" applyAlignment="1">
      <alignment horizontal="right" vertical="center" indent="2"/>
    </xf>
    <xf numFmtId="0" fontId="10" fillId="0" borderId="7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right" vertical="center" indent="2"/>
    </xf>
    <xf numFmtId="0" fontId="11" fillId="0" borderId="8" xfId="0" applyFont="1" applyFill="1" applyBorder="1" applyAlignment="1">
      <alignment horizontal="right" vertical="center" indent="2"/>
    </xf>
    <xf numFmtId="0" fontId="11" fillId="0" borderId="0" xfId="0" applyFont="1" applyFill="1" applyBorder="1" applyAlignment="1">
      <alignment horizontal="right" vertical="center" indent="2"/>
    </xf>
    <xf numFmtId="0" fontId="11" fillId="0" borderId="1" xfId="0" applyFont="1" applyFill="1" applyBorder="1" applyAlignment="1">
      <alignment horizontal="right" vertical="center" indent="2"/>
    </xf>
    <xf numFmtId="0" fontId="11" fillId="0" borderId="10" xfId="0" applyFont="1" applyFill="1" applyBorder="1" applyAlignment="1">
      <alignment horizontal="right" vertical="center" indent="2"/>
    </xf>
    <xf numFmtId="0" fontId="11" fillId="0" borderId="2" xfId="0" applyFont="1" applyFill="1" applyBorder="1" applyAlignment="1">
      <alignment horizontal="right" vertical="center" indent="2"/>
    </xf>
    <xf numFmtId="165" fontId="11" fillId="0" borderId="0" xfId="1" applyNumberFormat="1" applyFont="1" applyFill="1" applyBorder="1" applyAlignment="1">
      <alignment horizontal="right" vertical="center" indent="2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/>
    </xf>
    <xf numFmtId="0" fontId="10" fillId="0" borderId="4" xfId="7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0" fontId="1" fillId="0" borderId="4" xfId="7" applyFont="1" applyFill="1" applyBorder="1" applyAlignment="1">
      <alignment horizontal="center" vertical="center"/>
    </xf>
    <xf numFmtId="0" fontId="1" fillId="0" borderId="4" xfId="7" applyFont="1" applyFill="1" applyBorder="1" applyAlignment="1">
      <alignment horizontal="center" vertical="center" wrapText="1"/>
    </xf>
    <xf numFmtId="9" fontId="1" fillId="0" borderId="4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top" wrapText="1"/>
    </xf>
    <xf numFmtId="9" fontId="7" fillId="0" borderId="9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9" fontId="1" fillId="0" borderId="13" xfId="1" applyFont="1" applyFill="1" applyBorder="1" applyAlignment="1">
      <alignment horizontal="center" vertical="center" wrapText="1"/>
    </xf>
    <xf numFmtId="9" fontId="1" fillId="0" borderId="12" xfId="1" applyFont="1" applyFill="1" applyBorder="1" applyAlignment="1">
      <alignment horizontal="center" vertical="center" wrapText="1"/>
    </xf>
    <xf numFmtId="9" fontId="1" fillId="0" borderId="9" xfId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0" xfId="0" applyAlignment="1"/>
  </cellXfs>
  <cellStyles count="9">
    <cellStyle name="Euro" xfId="2" xr:uid="{00000000-0005-0000-0000-000000000000}"/>
    <cellStyle name="Euro 2" xfId="3" xr:uid="{00000000-0005-0000-0000-000001000000}"/>
    <cellStyle name="Normal" xfId="0" builtinId="0"/>
    <cellStyle name="Normal 2" xfId="4" xr:uid="{00000000-0005-0000-0000-000003000000}"/>
    <cellStyle name="Normal 2 2" xfId="5" xr:uid="{00000000-0005-0000-0000-000004000000}"/>
    <cellStyle name="Normal 3" xfId="6" xr:uid="{00000000-0005-0000-0000-000005000000}"/>
    <cellStyle name="Normal_Feuil1_1" xfId="7" xr:uid="{00000000-0005-0000-0000-000006000000}"/>
    <cellStyle name="Pourcentage" xfId="1" builtinId="5"/>
    <cellStyle name="Pourcentage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showGridLines="0" tabSelected="1" zoomScaleNormal="100" workbookViewId="0">
      <selection activeCell="D29" sqref="D29"/>
    </sheetView>
  </sheetViews>
  <sheetFormatPr baseColWidth="10" defaultColWidth="10.85546875" defaultRowHeight="11.25" x14ac:dyDescent="0.25"/>
  <cols>
    <col min="1" max="1" width="1.7109375" style="4" customWidth="1"/>
    <col min="2" max="2" width="35.7109375" style="2" customWidth="1"/>
    <col min="3" max="3" width="10.85546875" style="2"/>
    <col min="4" max="4" width="10.28515625" style="2" customWidth="1"/>
    <col min="5" max="5" width="13.7109375" style="2" customWidth="1"/>
    <col min="6" max="6" width="12.7109375" style="2" customWidth="1"/>
    <col min="7" max="7" width="10.85546875" style="2"/>
    <col min="8" max="8" width="10.140625" style="2" customWidth="1"/>
    <col min="9" max="10" width="13.42578125" style="2" customWidth="1"/>
    <col min="11" max="11" width="10.85546875" style="2" customWidth="1"/>
    <col min="12" max="12" width="10.7109375" style="2" customWidth="1"/>
    <col min="13" max="16384" width="10.85546875" style="2"/>
  </cols>
  <sheetData>
    <row r="1" spans="1:13" x14ac:dyDescent="0.25">
      <c r="A1" s="3"/>
      <c r="B1" s="1" t="s">
        <v>96</v>
      </c>
      <c r="K1" s="6"/>
      <c r="M1" s="6"/>
    </row>
    <row r="3" spans="1:13" x14ac:dyDescent="0.25">
      <c r="B3" s="116"/>
      <c r="C3" s="116"/>
      <c r="D3" s="116"/>
      <c r="E3" s="116"/>
      <c r="F3" s="116"/>
      <c r="G3" s="116"/>
      <c r="H3" s="116"/>
      <c r="I3" s="116"/>
      <c r="J3" s="14"/>
      <c r="K3" s="14"/>
      <c r="L3" s="14"/>
    </row>
    <row r="4" spans="1:13" ht="15" customHeight="1" x14ac:dyDescent="0.25">
      <c r="B4" s="1"/>
      <c r="C4" s="117" t="s">
        <v>0</v>
      </c>
      <c r="D4" s="118"/>
      <c r="E4" s="118"/>
      <c r="F4" s="119"/>
      <c r="G4" s="117" t="s">
        <v>57</v>
      </c>
      <c r="H4" s="118"/>
      <c r="I4" s="119"/>
      <c r="J4" s="118" t="s">
        <v>58</v>
      </c>
      <c r="K4" s="118"/>
      <c r="L4" s="119"/>
    </row>
    <row r="5" spans="1:13" ht="33.75" x14ac:dyDescent="0.25">
      <c r="B5" s="8"/>
      <c r="C5" s="11" t="s">
        <v>70</v>
      </c>
      <c r="D5" s="11" t="s">
        <v>45</v>
      </c>
      <c r="E5" s="12" t="s">
        <v>75</v>
      </c>
      <c r="F5" s="13" t="s">
        <v>77</v>
      </c>
      <c r="G5" s="11" t="s">
        <v>2</v>
      </c>
      <c r="H5" s="11" t="s">
        <v>45</v>
      </c>
      <c r="I5" s="13" t="s">
        <v>3</v>
      </c>
      <c r="J5" s="11" t="s">
        <v>2</v>
      </c>
      <c r="K5" s="12" t="s">
        <v>45</v>
      </c>
      <c r="L5" s="13" t="s">
        <v>69</v>
      </c>
    </row>
    <row r="6" spans="1:13" ht="19.5" customHeight="1" x14ac:dyDescent="0.25">
      <c r="A6" s="7"/>
      <c r="B6" s="91" t="s">
        <v>5</v>
      </c>
      <c r="C6" s="68">
        <v>649.96299999999997</v>
      </c>
      <c r="D6" s="69">
        <f>100 * C6 / $C$12</f>
        <v>53.585264367645514</v>
      </c>
      <c r="E6" s="68">
        <v>69.8</v>
      </c>
      <c r="F6" s="68">
        <v>76</v>
      </c>
      <c r="G6" s="70">
        <v>495.88</v>
      </c>
      <c r="H6" s="71">
        <f xml:space="preserve"> 100 * G6 / G12</f>
        <v>56.347182640867956</v>
      </c>
      <c r="I6" s="72">
        <v>75.5</v>
      </c>
      <c r="J6" s="70">
        <v>154.083</v>
      </c>
      <c r="K6" s="70">
        <f xml:space="preserve"> 100*J6/J12</f>
        <v>46.2840973605241</v>
      </c>
      <c r="L6" s="72">
        <v>51.5</v>
      </c>
    </row>
    <row r="7" spans="1:13" x14ac:dyDescent="0.25">
      <c r="A7" s="7"/>
      <c r="B7" s="92" t="s">
        <v>93</v>
      </c>
      <c r="C7" s="10">
        <v>20.318000000000001</v>
      </c>
      <c r="D7" s="10">
        <f t="shared" ref="D7:D8" si="0">100 * C7 / $C$6</f>
        <v>3.1260240967562773</v>
      </c>
      <c r="E7" s="10">
        <v>81.3</v>
      </c>
      <c r="F7" s="10">
        <v>85</v>
      </c>
      <c r="G7" s="16">
        <v>19.661000000000001</v>
      </c>
      <c r="H7" s="16">
        <f t="shared" ref="H7:H8" si="1" xml:space="preserve"> 100 * G7 / $G$6</f>
        <v>3.964870533193515</v>
      </c>
      <c r="I7" s="57">
        <v>82.2</v>
      </c>
      <c r="J7" s="16">
        <v>0.65700000000000003</v>
      </c>
      <c r="K7" s="16">
        <f t="shared" ref="K7:K8" si="2" xml:space="preserve"> 100*J7/$J$6</f>
        <v>0.42639356710344428</v>
      </c>
      <c r="L7" s="57">
        <v>58.7</v>
      </c>
    </row>
    <row r="8" spans="1:13" x14ac:dyDescent="0.25">
      <c r="A8" s="7"/>
      <c r="B8" s="93" t="s">
        <v>94</v>
      </c>
      <c r="C8" s="21">
        <v>34.539000000000001</v>
      </c>
      <c r="D8" s="21">
        <f t="shared" si="0"/>
        <v>5.3139947966268855</v>
      </c>
      <c r="E8" s="20">
        <v>81.099999999999994</v>
      </c>
      <c r="F8" s="21">
        <v>84</v>
      </c>
      <c r="G8" s="22">
        <v>33.744</v>
      </c>
      <c r="H8" s="22">
        <f t="shared" si="1"/>
        <v>6.8048721464870532</v>
      </c>
      <c r="I8" s="56">
        <v>81.599999999999994</v>
      </c>
      <c r="J8" s="22">
        <v>0.79500000000000004</v>
      </c>
      <c r="K8" s="22">
        <f t="shared" si="2"/>
        <v>0.51595568622106269</v>
      </c>
      <c r="L8" s="56">
        <v>58.4</v>
      </c>
    </row>
    <row r="9" spans="1:13" x14ac:dyDescent="0.25">
      <c r="A9" s="7"/>
      <c r="B9" s="94" t="s">
        <v>4</v>
      </c>
      <c r="C9" s="68">
        <v>562.98800000000006</v>
      </c>
      <c r="D9" s="69">
        <f>100 * C9 / $C$12</f>
        <v>46.414735632354486</v>
      </c>
      <c r="E9" s="68">
        <v>62.6</v>
      </c>
      <c r="F9" s="68">
        <v>67</v>
      </c>
      <c r="G9" s="70">
        <v>384.16399999999999</v>
      </c>
      <c r="H9" s="70">
        <f xml:space="preserve"> 100 * G9 / G12</f>
        <v>43.652817359132044</v>
      </c>
      <c r="I9" s="72">
        <v>68</v>
      </c>
      <c r="J9" s="70">
        <v>178.82400000000001</v>
      </c>
      <c r="K9" s="70">
        <f xml:space="preserve"> 100*J9/J12</f>
        <v>53.715902639475885</v>
      </c>
      <c r="L9" s="72">
        <v>51</v>
      </c>
    </row>
    <row r="10" spans="1:13" x14ac:dyDescent="0.25">
      <c r="A10" s="7"/>
      <c r="B10" s="92" t="s">
        <v>93</v>
      </c>
      <c r="C10" s="9">
        <v>18.202000000000002</v>
      </c>
      <c r="D10" s="10">
        <f>100 * C10 / $C$9</f>
        <v>3.2331062118553149</v>
      </c>
      <c r="E10" s="9">
        <v>74.900000000000006</v>
      </c>
      <c r="F10" s="9">
        <v>78</v>
      </c>
      <c r="G10" s="16">
        <v>17.033999999999999</v>
      </c>
      <c r="H10" s="16">
        <f xml:space="preserve"> 100 * G10 / $G$9</f>
        <v>4.4340437937963992</v>
      </c>
      <c r="I10" s="15">
        <v>75.900000000000006</v>
      </c>
      <c r="J10" s="16">
        <v>1.1679999999999999</v>
      </c>
      <c r="K10" s="16">
        <f xml:space="preserve"> 100*J10/$J$9</f>
        <v>0.65315617590480024</v>
      </c>
      <c r="L10" s="15">
        <v>60.6</v>
      </c>
    </row>
    <row r="11" spans="1:13" ht="12" customHeight="1" x14ac:dyDescent="0.25">
      <c r="A11" s="7"/>
      <c r="B11" s="93" t="s">
        <v>94</v>
      </c>
      <c r="C11" s="21">
        <v>28.198</v>
      </c>
      <c r="D11" s="21">
        <f>100 * C11 / $C$9</f>
        <v>5.0086325108172822</v>
      </c>
      <c r="E11" s="20">
        <v>74.8</v>
      </c>
      <c r="F11" s="20">
        <v>77</v>
      </c>
      <c r="G11" s="22">
        <v>26.77</v>
      </c>
      <c r="H11" s="22">
        <f xml:space="preserve"> 100 * G11 / $G$9</f>
        <v>6.9683780885246929</v>
      </c>
      <c r="I11" s="23">
        <v>75.599999999999994</v>
      </c>
      <c r="J11" s="22">
        <v>1.4279999999999999</v>
      </c>
      <c r="K11" s="22">
        <f xml:space="preserve"> 100*J11/$J$9</f>
        <v>0.79855053013018373</v>
      </c>
      <c r="L11" s="23">
        <v>60.4</v>
      </c>
    </row>
    <row r="12" spans="1:13" ht="12" customHeight="1" x14ac:dyDescent="0.25">
      <c r="A12" s="7"/>
      <c r="B12" s="95" t="s">
        <v>1</v>
      </c>
      <c r="C12" s="24">
        <f>C9+C6</f>
        <v>1212.951</v>
      </c>
      <c r="D12" s="17">
        <v>100</v>
      </c>
      <c r="E12" s="25">
        <v>66.444000000000003</v>
      </c>
      <c r="F12" s="24">
        <v>72</v>
      </c>
      <c r="G12" s="24">
        <f>G9+G6</f>
        <v>880.04399999999998</v>
      </c>
      <c r="H12" s="18">
        <v>100</v>
      </c>
      <c r="I12" s="19">
        <v>72.2</v>
      </c>
      <c r="J12" s="24">
        <f>J9+J6</f>
        <v>332.90700000000004</v>
      </c>
      <c r="K12" s="58">
        <v>100</v>
      </c>
      <c r="L12" s="19">
        <v>51.2</v>
      </c>
    </row>
    <row r="13" spans="1:13" x14ac:dyDescent="0.25">
      <c r="B13" s="90"/>
    </row>
    <row r="14" spans="1:13" ht="45" customHeight="1" x14ac:dyDescent="0.25">
      <c r="B14" s="120" t="s">
        <v>95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</row>
    <row r="15" spans="1:13" x14ac:dyDescent="0.25">
      <c r="G15" s="32"/>
      <c r="H15" s="32"/>
      <c r="I15" s="32"/>
    </row>
    <row r="18" spans="3:9" x14ac:dyDescent="0.25">
      <c r="F18" s="82"/>
      <c r="G18" s="82"/>
      <c r="I18" s="83"/>
    </row>
    <row r="19" spans="3:9" x14ac:dyDescent="0.25">
      <c r="D19" s="6"/>
    </row>
    <row r="20" spans="3:9" x14ac:dyDescent="0.25">
      <c r="F20" s="5"/>
    </row>
    <row r="21" spans="3:9" x14ac:dyDescent="0.25">
      <c r="F21" s="5"/>
      <c r="I21" s="5"/>
    </row>
    <row r="22" spans="3:9" x14ac:dyDescent="0.25">
      <c r="C22" s="5"/>
    </row>
    <row r="23" spans="3:9" x14ac:dyDescent="0.25">
      <c r="C23" s="84"/>
    </row>
    <row r="25" spans="3:9" x14ac:dyDescent="0.25">
      <c r="C25" s="84"/>
    </row>
  </sheetData>
  <mergeCells count="5">
    <mergeCell ref="B3:I3"/>
    <mergeCell ref="C4:F4"/>
    <mergeCell ref="G4:I4"/>
    <mergeCell ref="J4:L4"/>
    <mergeCell ref="B14:L1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6"/>
  <sheetViews>
    <sheetView showGridLines="0" zoomScaleNormal="100" workbookViewId="0">
      <selection activeCell="B10" sqref="B10:H10"/>
    </sheetView>
  </sheetViews>
  <sheetFormatPr baseColWidth="10" defaultColWidth="10.85546875" defaultRowHeight="11.25" x14ac:dyDescent="0.25"/>
  <cols>
    <col min="1" max="1" width="3.7109375" style="48" customWidth="1"/>
    <col min="2" max="2" width="29.42578125" style="48" customWidth="1"/>
    <col min="3" max="11" width="10.85546875" style="48"/>
    <col min="12" max="13" width="12.42578125" style="48" bestFit="1" customWidth="1"/>
    <col min="14" max="14" width="10.85546875" style="48"/>
    <col min="15" max="16" width="11.7109375" style="48" bestFit="1" customWidth="1"/>
    <col min="17" max="16384" width="10.85546875" style="48"/>
  </cols>
  <sheetData>
    <row r="1" spans="2:12" ht="15" customHeight="1" x14ac:dyDescent="0.2">
      <c r="B1" s="47" t="s">
        <v>98</v>
      </c>
      <c r="L1" s="35"/>
    </row>
    <row r="2" spans="2:12" ht="15" customHeight="1" x14ac:dyDescent="0.25"/>
    <row r="3" spans="2:12" ht="15" customHeight="1" x14ac:dyDescent="0.25">
      <c r="B3" s="123" t="s">
        <v>6</v>
      </c>
      <c r="C3" s="124" t="s">
        <v>7</v>
      </c>
      <c r="D3" s="124"/>
      <c r="E3" s="124" t="s">
        <v>8</v>
      </c>
      <c r="F3" s="124"/>
      <c r="G3" s="124" t="s">
        <v>9</v>
      </c>
      <c r="H3" s="124"/>
      <c r="J3" s="122"/>
      <c r="K3" s="122"/>
    </row>
    <row r="4" spans="2:12" ht="15" customHeight="1" x14ac:dyDescent="0.25">
      <c r="B4" s="123"/>
      <c r="C4" s="87" t="s">
        <v>10</v>
      </c>
      <c r="D4" s="87" t="s">
        <v>11</v>
      </c>
      <c r="E4" s="87" t="s">
        <v>10</v>
      </c>
      <c r="F4" s="87" t="s">
        <v>11</v>
      </c>
      <c r="G4" s="87" t="s">
        <v>10</v>
      </c>
      <c r="H4" s="87" t="s">
        <v>11</v>
      </c>
      <c r="K4" s="49"/>
    </row>
    <row r="5" spans="2:12" ht="15" customHeight="1" x14ac:dyDescent="0.25">
      <c r="B5" s="50" t="s">
        <v>12</v>
      </c>
      <c r="C5" s="51">
        <v>18.3</v>
      </c>
      <c r="D5" s="51">
        <v>22.1</v>
      </c>
      <c r="E5" s="51">
        <v>8.67</v>
      </c>
      <c r="F5" s="51">
        <v>13</v>
      </c>
      <c r="G5" s="51">
        <v>43.8</v>
      </c>
      <c r="H5" s="51">
        <v>46.2</v>
      </c>
      <c r="J5" s="49"/>
      <c r="K5" s="49"/>
    </row>
    <row r="6" spans="2:12" ht="15" customHeight="1" x14ac:dyDescent="0.25">
      <c r="B6" s="50" t="s">
        <v>13</v>
      </c>
      <c r="C6" s="51">
        <v>38.5</v>
      </c>
      <c r="D6" s="51">
        <v>41.6</v>
      </c>
      <c r="E6" s="51">
        <v>36.5</v>
      </c>
      <c r="F6" s="51">
        <v>41.6</v>
      </c>
      <c r="G6" s="51">
        <v>43.7</v>
      </c>
      <c r="H6" s="51">
        <v>41.6</v>
      </c>
      <c r="J6" s="49"/>
      <c r="K6" s="49"/>
    </row>
    <row r="7" spans="2:12" ht="15" customHeight="1" x14ac:dyDescent="0.25">
      <c r="B7" s="50" t="s">
        <v>14</v>
      </c>
      <c r="C7" s="51">
        <v>28</v>
      </c>
      <c r="D7" s="51">
        <v>22</v>
      </c>
      <c r="E7" s="51">
        <v>35.4</v>
      </c>
      <c r="F7" s="51">
        <v>27.4</v>
      </c>
      <c r="G7" s="51">
        <v>8.18</v>
      </c>
      <c r="H7" s="51">
        <v>7.87</v>
      </c>
      <c r="J7" s="49"/>
      <c r="K7" s="49"/>
    </row>
    <row r="8" spans="2:12" ht="15" customHeight="1" x14ac:dyDescent="0.25">
      <c r="B8" s="50" t="s">
        <v>15</v>
      </c>
      <c r="C8" s="51">
        <v>15</v>
      </c>
      <c r="D8" s="51">
        <v>14.2</v>
      </c>
      <c r="E8" s="51">
        <v>19.3</v>
      </c>
      <c r="F8" s="51">
        <v>17.899999999999999</v>
      </c>
      <c r="G8" s="51">
        <v>4.3099999999999996</v>
      </c>
      <c r="H8" s="51">
        <v>4.28</v>
      </c>
      <c r="I8" s="48" t="s">
        <v>76</v>
      </c>
      <c r="J8" s="49"/>
    </row>
    <row r="9" spans="2:12" ht="15" customHeight="1" x14ac:dyDescent="0.25">
      <c r="C9" s="49"/>
      <c r="E9" s="49"/>
      <c r="F9" s="49"/>
      <c r="G9" s="49"/>
      <c r="J9" s="49"/>
      <c r="K9" s="49"/>
    </row>
    <row r="10" spans="2:12" ht="80.099999999999994" customHeight="1" x14ac:dyDescent="0.25">
      <c r="B10" s="121" t="s">
        <v>97</v>
      </c>
      <c r="C10" s="121"/>
      <c r="D10" s="121"/>
      <c r="E10" s="121"/>
      <c r="F10" s="121"/>
      <c r="G10" s="121"/>
      <c r="H10" s="121"/>
      <c r="J10" s="49"/>
      <c r="K10" s="49"/>
    </row>
    <row r="12" spans="2:12" x14ac:dyDescent="0.25">
      <c r="H12" s="6"/>
    </row>
    <row r="13" spans="2:12" x14ac:dyDescent="0.25">
      <c r="H13" s="6"/>
    </row>
    <row r="14" spans="2:12" x14ac:dyDescent="0.25">
      <c r="H14" s="6"/>
    </row>
    <row r="35" ht="15" customHeight="1" x14ac:dyDescent="0.25"/>
    <row r="36" ht="15" customHeight="1" x14ac:dyDescent="0.25"/>
  </sheetData>
  <mergeCells count="6">
    <mergeCell ref="B10:H10"/>
    <mergeCell ref="J3:K3"/>
    <mergeCell ref="B3:B4"/>
    <mergeCell ref="C3:D3"/>
    <mergeCell ref="E3:F3"/>
    <mergeCell ref="G3:H3"/>
  </mergeCells>
  <pageMargins left="0.70866141732283472" right="0.44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75"/>
  <sheetViews>
    <sheetView showGridLines="0" zoomScaleNormal="100" workbookViewId="0">
      <selection activeCell="J30" sqref="J30"/>
    </sheetView>
  </sheetViews>
  <sheetFormatPr baseColWidth="10" defaultColWidth="10.85546875" defaultRowHeight="11.25" x14ac:dyDescent="0.25"/>
  <cols>
    <col min="1" max="1" width="3.7109375" style="48" customWidth="1"/>
    <col min="2" max="2" width="70" style="48" customWidth="1"/>
    <col min="3" max="3" width="10.42578125" style="48" customWidth="1"/>
    <col min="4" max="8" width="9.28515625" style="48" customWidth="1"/>
    <col min="9" max="9" width="9.140625" style="48" customWidth="1"/>
    <col min="10" max="16384" width="10.85546875" style="48"/>
  </cols>
  <sheetData>
    <row r="1" spans="2:10" x14ac:dyDescent="0.25">
      <c r="B1" s="1" t="s">
        <v>102</v>
      </c>
      <c r="C1" s="1"/>
      <c r="D1" s="2"/>
      <c r="E1" s="2"/>
      <c r="F1" s="2"/>
      <c r="G1" s="2"/>
      <c r="H1" s="2"/>
      <c r="I1" s="2"/>
    </row>
    <row r="2" spans="2:10" x14ac:dyDescent="0.25">
      <c r="B2" s="2"/>
      <c r="C2" s="2"/>
      <c r="D2" s="2"/>
      <c r="E2" s="2"/>
      <c r="F2" s="2"/>
      <c r="G2" s="2"/>
      <c r="H2" s="2"/>
      <c r="I2" s="2"/>
    </row>
    <row r="3" spans="2:10" ht="22.5" customHeight="1" x14ac:dyDescent="0.25">
      <c r="B3" s="127" t="s">
        <v>91</v>
      </c>
      <c r="C3" s="128" t="s">
        <v>70</v>
      </c>
      <c r="D3" s="129" t="s">
        <v>16</v>
      </c>
      <c r="E3" s="129"/>
      <c r="F3" s="129"/>
      <c r="G3" s="129"/>
      <c r="H3" s="129"/>
      <c r="I3" s="129"/>
    </row>
    <row r="4" spans="2:10" ht="58.5" customHeight="1" x14ac:dyDescent="0.25">
      <c r="B4" s="127"/>
      <c r="C4" s="128"/>
      <c r="D4" s="88" t="s">
        <v>17</v>
      </c>
      <c r="E4" s="60" t="s">
        <v>71</v>
      </c>
      <c r="F4" s="60" t="s">
        <v>18</v>
      </c>
      <c r="G4" s="60" t="s">
        <v>19</v>
      </c>
      <c r="H4" s="60" t="s">
        <v>20</v>
      </c>
      <c r="I4" s="60" t="s">
        <v>21</v>
      </c>
    </row>
    <row r="5" spans="2:10" x14ac:dyDescent="0.25">
      <c r="B5" s="61" t="s">
        <v>22</v>
      </c>
      <c r="C5" s="29">
        <v>143.577</v>
      </c>
      <c r="D5" s="29">
        <f t="shared" ref="D5:D33" si="0">100*C5/$C$32</f>
        <v>11.836999186282052</v>
      </c>
      <c r="E5" s="29">
        <v>0</v>
      </c>
      <c r="F5" s="29">
        <v>2</v>
      </c>
      <c r="G5" s="29">
        <v>16</v>
      </c>
      <c r="H5" s="29">
        <v>12</v>
      </c>
      <c r="I5" s="29">
        <v>10</v>
      </c>
      <c r="J5" s="49"/>
    </row>
    <row r="6" spans="2:10" x14ac:dyDescent="0.25">
      <c r="B6" s="62" t="s">
        <v>32</v>
      </c>
      <c r="C6" s="30">
        <v>59.991999999999997</v>
      </c>
      <c r="D6" s="30">
        <f t="shared" si="0"/>
        <v>4.9459541234559348</v>
      </c>
      <c r="E6" s="30">
        <v>0</v>
      </c>
      <c r="F6" s="30">
        <v>1</v>
      </c>
      <c r="G6" s="30">
        <v>10</v>
      </c>
      <c r="H6" s="30">
        <v>4</v>
      </c>
      <c r="I6" s="30">
        <v>1</v>
      </c>
      <c r="J6" s="49"/>
    </row>
    <row r="7" spans="2:10" x14ac:dyDescent="0.25">
      <c r="B7" s="62" t="s">
        <v>33</v>
      </c>
      <c r="C7" s="30">
        <v>28.145</v>
      </c>
      <c r="D7" s="30">
        <f t="shared" si="0"/>
        <v>2.3203740299484479</v>
      </c>
      <c r="E7" s="30">
        <v>0</v>
      </c>
      <c r="F7" s="30">
        <v>1</v>
      </c>
      <c r="G7" s="30">
        <v>2</v>
      </c>
      <c r="H7" s="30">
        <v>2</v>
      </c>
      <c r="I7" s="30">
        <v>5</v>
      </c>
      <c r="J7" s="49"/>
    </row>
    <row r="8" spans="2:10" x14ac:dyDescent="0.25">
      <c r="B8" s="63" t="s">
        <v>34</v>
      </c>
      <c r="C8" s="31">
        <v>14.077999999999999</v>
      </c>
      <c r="D8" s="31">
        <f t="shared" si="0"/>
        <v>1.1606404545608189</v>
      </c>
      <c r="E8" s="31">
        <v>0</v>
      </c>
      <c r="F8" s="31">
        <v>0</v>
      </c>
      <c r="G8" s="31">
        <v>2</v>
      </c>
      <c r="H8" s="31">
        <v>2</v>
      </c>
      <c r="I8" s="31">
        <v>0</v>
      </c>
      <c r="J8" s="49"/>
    </row>
    <row r="9" spans="2:10" x14ac:dyDescent="0.25">
      <c r="B9" s="64" t="s">
        <v>23</v>
      </c>
      <c r="C9" s="27">
        <v>45.93</v>
      </c>
      <c r="D9" s="27">
        <f t="shared" si="0"/>
        <v>3.7866327658743018</v>
      </c>
      <c r="E9" s="27">
        <v>3</v>
      </c>
      <c r="F9" s="27">
        <v>1</v>
      </c>
      <c r="G9" s="27">
        <v>4</v>
      </c>
      <c r="H9" s="27">
        <v>4</v>
      </c>
      <c r="I9" s="27">
        <v>4</v>
      </c>
      <c r="J9" s="49"/>
    </row>
    <row r="10" spans="2:10" x14ac:dyDescent="0.25">
      <c r="B10" s="61" t="s">
        <v>24</v>
      </c>
      <c r="C10" s="29">
        <v>87.248999999999995</v>
      </c>
      <c r="D10" s="29">
        <f t="shared" si="0"/>
        <v>7.1931182710595891</v>
      </c>
      <c r="E10" s="29">
        <v>17</v>
      </c>
      <c r="F10" s="29">
        <v>11</v>
      </c>
      <c r="G10" s="29">
        <v>10</v>
      </c>
      <c r="H10" s="29">
        <v>5</v>
      </c>
      <c r="I10" s="29">
        <v>4</v>
      </c>
      <c r="J10" s="49"/>
    </row>
    <row r="11" spans="2:10" x14ac:dyDescent="0.25">
      <c r="B11" s="62" t="s">
        <v>35</v>
      </c>
      <c r="C11" s="30">
        <v>11.025</v>
      </c>
      <c r="D11" s="30">
        <f t="shared" si="0"/>
        <v>0.90894026221999069</v>
      </c>
      <c r="E11" s="30">
        <v>3</v>
      </c>
      <c r="F11" s="30">
        <v>0</v>
      </c>
      <c r="G11" s="30">
        <v>1</v>
      </c>
      <c r="H11" s="30">
        <v>1</v>
      </c>
      <c r="I11" s="30">
        <v>0</v>
      </c>
      <c r="J11" s="49"/>
    </row>
    <row r="12" spans="2:10" x14ac:dyDescent="0.25">
      <c r="B12" s="63" t="s">
        <v>36</v>
      </c>
      <c r="C12" s="31">
        <v>48.027000000000001</v>
      </c>
      <c r="D12" s="31">
        <f t="shared" si="0"/>
        <v>3.9595169137087978</v>
      </c>
      <c r="E12" s="31">
        <v>13</v>
      </c>
      <c r="F12" s="31">
        <v>9</v>
      </c>
      <c r="G12" s="31">
        <v>7</v>
      </c>
      <c r="H12" s="31">
        <v>1</v>
      </c>
      <c r="I12" s="31">
        <v>0</v>
      </c>
      <c r="J12" s="49"/>
    </row>
    <row r="13" spans="2:10" x14ac:dyDescent="0.25">
      <c r="B13" s="86" t="s">
        <v>83</v>
      </c>
      <c r="C13" s="29">
        <v>21.655999999999999</v>
      </c>
      <c r="D13" s="29">
        <f t="shared" si="0"/>
        <v>1.7853977613275391</v>
      </c>
      <c r="E13" s="29">
        <v>0</v>
      </c>
      <c r="F13" s="29">
        <v>0</v>
      </c>
      <c r="G13" s="29">
        <v>1</v>
      </c>
      <c r="H13" s="29">
        <v>2</v>
      </c>
      <c r="I13" s="29">
        <v>3</v>
      </c>
      <c r="J13" s="49"/>
    </row>
    <row r="14" spans="2:10" ht="22.5" x14ac:dyDescent="0.25">
      <c r="B14" s="61" t="s">
        <v>25</v>
      </c>
      <c r="C14" s="29">
        <v>183.303</v>
      </c>
      <c r="D14" s="29">
        <f t="shared" si="0"/>
        <v>15.112152098477184</v>
      </c>
      <c r="E14" s="29">
        <v>9</v>
      </c>
      <c r="F14" s="29">
        <v>18</v>
      </c>
      <c r="G14" s="29">
        <v>9</v>
      </c>
      <c r="H14" s="29">
        <v>16</v>
      </c>
      <c r="I14" s="29">
        <v>25</v>
      </c>
      <c r="J14" s="49"/>
    </row>
    <row r="15" spans="2:10" x14ac:dyDescent="0.25">
      <c r="B15" s="63" t="s">
        <v>37</v>
      </c>
      <c r="C15" s="31">
        <v>159.68799999999999</v>
      </c>
      <c r="D15" s="31">
        <f t="shared" si="0"/>
        <v>13.165247400760624</v>
      </c>
      <c r="E15" s="31">
        <v>4</v>
      </c>
      <c r="F15" s="31">
        <v>17</v>
      </c>
      <c r="G15" s="31">
        <v>7</v>
      </c>
      <c r="H15" s="31">
        <v>14</v>
      </c>
      <c r="I15" s="31">
        <v>24</v>
      </c>
      <c r="J15" s="49"/>
    </row>
    <row r="16" spans="2:10" x14ac:dyDescent="0.25">
      <c r="B16" s="61" t="s">
        <v>26</v>
      </c>
      <c r="C16" s="29">
        <v>166.55199999999999</v>
      </c>
      <c r="D16" s="29">
        <f t="shared" si="0"/>
        <v>13.731140004831193</v>
      </c>
      <c r="E16" s="29">
        <v>23</v>
      </c>
      <c r="F16" s="29">
        <v>23</v>
      </c>
      <c r="G16" s="29">
        <v>18</v>
      </c>
      <c r="H16" s="29">
        <v>11</v>
      </c>
      <c r="I16" s="29">
        <v>6</v>
      </c>
      <c r="J16" s="49"/>
    </row>
    <row r="17" spans="2:10" x14ac:dyDescent="0.25">
      <c r="B17" s="62" t="s">
        <v>80</v>
      </c>
      <c r="C17" s="30">
        <v>13.468</v>
      </c>
      <c r="D17" s="30">
        <f t="shared" si="0"/>
        <v>1.1103498822293727</v>
      </c>
      <c r="E17" s="30">
        <v>0</v>
      </c>
      <c r="F17" s="30">
        <v>0</v>
      </c>
      <c r="G17" s="30">
        <v>1</v>
      </c>
      <c r="H17" s="30">
        <v>1</v>
      </c>
      <c r="I17" s="30">
        <v>2</v>
      </c>
      <c r="J17" s="49"/>
    </row>
    <row r="18" spans="2:10" x14ac:dyDescent="0.25">
      <c r="B18" s="63" t="s">
        <v>38</v>
      </c>
      <c r="C18" s="31">
        <v>116.70699999999999</v>
      </c>
      <c r="D18" s="31">
        <f t="shared" si="0"/>
        <v>9.6217406968624442</v>
      </c>
      <c r="E18" s="31">
        <v>16</v>
      </c>
      <c r="F18" s="31">
        <v>18</v>
      </c>
      <c r="G18" s="31">
        <v>14</v>
      </c>
      <c r="H18" s="31">
        <v>7</v>
      </c>
      <c r="I18" s="31">
        <v>3</v>
      </c>
      <c r="J18" s="49"/>
    </row>
    <row r="19" spans="2:10" x14ac:dyDescent="0.25">
      <c r="B19" s="61" t="s">
        <v>68</v>
      </c>
      <c r="C19" s="29">
        <v>203.108</v>
      </c>
      <c r="D19" s="29">
        <f t="shared" si="0"/>
        <v>16.744946828025203</v>
      </c>
      <c r="E19" s="29">
        <v>18</v>
      </c>
      <c r="F19" s="29">
        <v>20</v>
      </c>
      <c r="G19" s="29">
        <v>19</v>
      </c>
      <c r="H19" s="28">
        <v>19</v>
      </c>
      <c r="I19" s="29">
        <v>9</v>
      </c>
      <c r="J19" s="49"/>
    </row>
    <row r="20" spans="2:10" x14ac:dyDescent="0.25">
      <c r="B20" s="63" t="s">
        <v>39</v>
      </c>
      <c r="C20" s="31">
        <v>109.95699999999999</v>
      </c>
      <c r="D20" s="31">
        <f t="shared" si="0"/>
        <v>9.0652466587685723</v>
      </c>
      <c r="E20" s="31">
        <v>5</v>
      </c>
      <c r="F20" s="31">
        <v>9</v>
      </c>
      <c r="G20" s="31">
        <v>9</v>
      </c>
      <c r="H20" s="26">
        <v>13</v>
      </c>
      <c r="I20" s="31">
        <v>5</v>
      </c>
      <c r="J20" s="49"/>
    </row>
    <row r="21" spans="2:10" ht="22.5" x14ac:dyDescent="0.25">
      <c r="B21" s="61" t="s">
        <v>27</v>
      </c>
      <c r="C21" s="29">
        <v>158.91499999999999</v>
      </c>
      <c r="D21" s="29">
        <f t="shared" si="0"/>
        <v>13.101518527953726</v>
      </c>
      <c r="E21" s="29">
        <v>10</v>
      </c>
      <c r="F21" s="29">
        <v>9</v>
      </c>
      <c r="G21" s="29">
        <v>9</v>
      </c>
      <c r="H21" s="29">
        <v>14</v>
      </c>
      <c r="I21" s="29">
        <v>21</v>
      </c>
      <c r="J21" s="49"/>
    </row>
    <row r="22" spans="2:10" x14ac:dyDescent="0.25">
      <c r="B22" s="63" t="s">
        <v>40</v>
      </c>
      <c r="C22" s="31">
        <v>89.661000000000001</v>
      </c>
      <c r="D22" s="31">
        <f t="shared" si="0"/>
        <v>7.3919721406717995</v>
      </c>
      <c r="E22" s="31">
        <v>4</v>
      </c>
      <c r="F22" s="31">
        <v>3</v>
      </c>
      <c r="G22" s="31">
        <v>4</v>
      </c>
      <c r="H22" s="31">
        <v>8</v>
      </c>
      <c r="I22" s="31">
        <v>14</v>
      </c>
      <c r="J22" s="49"/>
    </row>
    <row r="23" spans="2:10" x14ac:dyDescent="0.25">
      <c r="B23" s="61" t="s">
        <v>28</v>
      </c>
      <c r="C23" s="29">
        <v>90.828000000000003</v>
      </c>
      <c r="D23" s="29">
        <f t="shared" si="0"/>
        <v>7.488183776591141</v>
      </c>
      <c r="E23" s="29">
        <v>10</v>
      </c>
      <c r="F23" s="29">
        <v>10</v>
      </c>
      <c r="G23" s="29">
        <v>8</v>
      </c>
      <c r="H23" s="29">
        <v>6</v>
      </c>
      <c r="I23" s="29">
        <v>8</v>
      </c>
      <c r="J23" s="49"/>
    </row>
    <row r="24" spans="2:10" x14ac:dyDescent="0.25">
      <c r="B24" s="62" t="s">
        <v>41</v>
      </c>
      <c r="C24" s="30">
        <v>28.023</v>
      </c>
      <c r="D24" s="30">
        <f t="shared" si="0"/>
        <v>2.3103159154821591</v>
      </c>
      <c r="E24" s="30">
        <v>0</v>
      </c>
      <c r="F24" s="30">
        <v>0</v>
      </c>
      <c r="G24" s="30">
        <v>0</v>
      </c>
      <c r="H24" s="30">
        <v>4</v>
      </c>
      <c r="I24" s="30">
        <v>5</v>
      </c>
      <c r="J24" s="49"/>
    </row>
    <row r="25" spans="2:10" ht="22.5" x14ac:dyDescent="0.25">
      <c r="B25" s="63" t="s">
        <v>99</v>
      </c>
      <c r="C25" s="31">
        <v>30.928999999999998</v>
      </c>
      <c r="D25" s="31">
        <f t="shared" si="0"/>
        <v>2.5498969043267201</v>
      </c>
      <c r="E25" s="31">
        <v>0</v>
      </c>
      <c r="F25" s="31">
        <v>7</v>
      </c>
      <c r="G25" s="31">
        <v>6</v>
      </c>
      <c r="H25" s="31">
        <v>0</v>
      </c>
      <c r="I25" s="31">
        <v>0</v>
      </c>
      <c r="J25" s="49"/>
    </row>
    <row r="26" spans="2:10" x14ac:dyDescent="0.25">
      <c r="B26" s="61" t="s">
        <v>29</v>
      </c>
      <c r="C26" s="28">
        <v>53.4</v>
      </c>
      <c r="D26" s="29">
        <f t="shared" si="0"/>
        <v>4.4024861680315199</v>
      </c>
      <c r="E26" s="29">
        <v>1</v>
      </c>
      <c r="F26" s="29">
        <v>1</v>
      </c>
      <c r="G26" s="29">
        <v>4</v>
      </c>
      <c r="H26" s="29">
        <v>6</v>
      </c>
      <c r="I26" s="29">
        <v>4</v>
      </c>
      <c r="J26" s="49"/>
    </row>
    <row r="27" spans="2:10" x14ac:dyDescent="0.25">
      <c r="B27" s="62" t="s">
        <v>42</v>
      </c>
      <c r="C27" s="26">
        <v>14.106</v>
      </c>
      <c r="D27" s="30">
        <f t="shared" si="0"/>
        <v>1.1629488742743934</v>
      </c>
      <c r="E27" s="30">
        <v>0</v>
      </c>
      <c r="F27" s="30">
        <v>0</v>
      </c>
      <c r="G27" s="30">
        <v>1</v>
      </c>
      <c r="H27" s="30">
        <v>2</v>
      </c>
      <c r="I27" s="30">
        <v>1</v>
      </c>
      <c r="J27" s="49"/>
    </row>
    <row r="28" spans="2:10" x14ac:dyDescent="0.25">
      <c r="B28" s="62" t="s">
        <v>43</v>
      </c>
      <c r="C28" s="26">
        <v>8.1890000000000001</v>
      </c>
      <c r="D28" s="30">
        <f t="shared" si="0"/>
        <v>0.67513032265936546</v>
      </c>
      <c r="E28" s="30">
        <v>0</v>
      </c>
      <c r="F28" s="30">
        <v>0</v>
      </c>
      <c r="G28" s="30">
        <v>1</v>
      </c>
      <c r="H28" s="30">
        <v>1</v>
      </c>
      <c r="I28" s="30">
        <v>0</v>
      </c>
      <c r="J28" s="49"/>
    </row>
    <row r="29" spans="2:10" x14ac:dyDescent="0.25">
      <c r="B29" s="63" t="s">
        <v>44</v>
      </c>
      <c r="C29" s="26">
        <v>7.9960000000000004</v>
      </c>
      <c r="D29" s="31">
        <f t="shared" si="0"/>
        <v>0.65921871534794074</v>
      </c>
      <c r="E29" s="31">
        <v>0</v>
      </c>
      <c r="F29" s="31">
        <v>0</v>
      </c>
      <c r="G29" s="31">
        <v>1</v>
      </c>
      <c r="H29" s="31">
        <v>1</v>
      </c>
      <c r="I29" s="31">
        <v>0</v>
      </c>
      <c r="J29" s="49"/>
    </row>
    <row r="30" spans="2:10" x14ac:dyDescent="0.25">
      <c r="B30" s="64" t="s">
        <v>81</v>
      </c>
      <c r="C30" s="27">
        <v>57.343000000000004</v>
      </c>
      <c r="D30" s="27">
        <f t="shared" si="0"/>
        <v>4.7275611298395406</v>
      </c>
      <c r="E30" s="27">
        <v>9</v>
      </c>
      <c r="F30" s="27">
        <v>5</v>
      </c>
      <c r="G30" s="27">
        <v>4</v>
      </c>
      <c r="H30" s="27">
        <v>5</v>
      </c>
      <c r="I30" s="27">
        <v>6</v>
      </c>
      <c r="J30" s="49"/>
    </row>
    <row r="31" spans="2:10" x14ac:dyDescent="0.25">
      <c r="B31" s="64" t="s">
        <v>30</v>
      </c>
      <c r="C31" s="27">
        <v>1.0900000000000001</v>
      </c>
      <c r="D31" s="27">
        <f t="shared" si="0"/>
        <v>8.9863481707010431E-2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49"/>
    </row>
    <row r="32" spans="2:10" x14ac:dyDescent="0.25">
      <c r="B32" s="65" t="s">
        <v>31</v>
      </c>
      <c r="C32" s="29">
        <f>SUM(C5,C9,C10,C13,C14,C16,C19,C21,C23,C26,C30,C31)</f>
        <v>1212.951</v>
      </c>
      <c r="D32" s="29">
        <f t="shared" si="0"/>
        <v>100</v>
      </c>
      <c r="E32" s="66">
        <v>100</v>
      </c>
      <c r="F32" s="66">
        <v>100</v>
      </c>
      <c r="G32" s="66">
        <v>100</v>
      </c>
      <c r="H32" s="66">
        <v>100</v>
      </c>
      <c r="I32" s="66">
        <v>100</v>
      </c>
      <c r="J32" s="49"/>
    </row>
    <row r="33" spans="2:9" x14ac:dyDescent="0.25">
      <c r="B33" s="63" t="s">
        <v>100</v>
      </c>
      <c r="C33" s="31">
        <f>SUM(C5,C9,C10,C14,C16,C19,C21,C23,C26,C30,C31)</f>
        <v>1191.2950000000001</v>
      </c>
      <c r="D33" s="31">
        <f t="shared" si="0"/>
        <v>98.214602238672455</v>
      </c>
      <c r="E33" s="31">
        <v>0</v>
      </c>
      <c r="F33" s="31">
        <v>0</v>
      </c>
      <c r="G33" s="31">
        <v>99</v>
      </c>
      <c r="H33" s="31">
        <v>98</v>
      </c>
      <c r="I33" s="31">
        <v>100</v>
      </c>
    </row>
    <row r="34" spans="2:9" x14ac:dyDescent="0.2">
      <c r="H34" s="96"/>
      <c r="I34" s="96"/>
    </row>
    <row r="35" spans="2:9" ht="72" customHeight="1" x14ac:dyDescent="0.25">
      <c r="B35" s="125" t="s">
        <v>101</v>
      </c>
      <c r="C35" s="126"/>
      <c r="D35" s="126"/>
      <c r="E35" s="126"/>
      <c r="F35" s="126"/>
      <c r="G35" s="126"/>
      <c r="H35" s="126"/>
      <c r="I35" s="126"/>
    </row>
    <row r="36" spans="2:9" ht="11.25" customHeight="1" x14ac:dyDescent="0.2">
      <c r="H36" s="96"/>
      <c r="I36" s="96"/>
    </row>
    <row r="37" spans="2:9" ht="11.25" customHeight="1" x14ac:dyDescent="0.2">
      <c r="H37" s="96"/>
      <c r="I37" s="96"/>
    </row>
    <row r="38" spans="2:9" x14ac:dyDescent="0.2">
      <c r="H38" s="96"/>
      <c r="I38" s="96"/>
    </row>
    <row r="39" spans="2:9" x14ac:dyDescent="0.2">
      <c r="H39" s="96"/>
      <c r="I39" s="96"/>
    </row>
    <row r="40" spans="2:9" x14ac:dyDescent="0.2">
      <c r="H40" s="96"/>
      <c r="I40" s="96"/>
    </row>
    <row r="41" spans="2:9" x14ac:dyDescent="0.2">
      <c r="H41" s="96"/>
      <c r="I41" s="96"/>
    </row>
    <row r="42" spans="2:9" x14ac:dyDescent="0.2">
      <c r="H42" s="96"/>
      <c r="I42" s="96"/>
    </row>
    <row r="43" spans="2:9" x14ac:dyDescent="0.2">
      <c r="H43" s="96"/>
      <c r="I43" s="96"/>
    </row>
    <row r="44" spans="2:9" x14ac:dyDescent="0.2">
      <c r="H44" s="96"/>
      <c r="I44" s="96"/>
    </row>
    <row r="45" spans="2:9" x14ac:dyDescent="0.2">
      <c r="H45" s="96"/>
      <c r="I45" s="96"/>
    </row>
    <row r="46" spans="2:9" x14ac:dyDescent="0.2">
      <c r="I46" s="96"/>
    </row>
    <row r="47" spans="2:9" x14ac:dyDescent="0.2">
      <c r="H47" s="96"/>
      <c r="I47" s="96"/>
    </row>
    <row r="48" spans="2:9" x14ac:dyDescent="0.2">
      <c r="I48" s="96"/>
    </row>
    <row r="49" spans="8:9" x14ac:dyDescent="0.2">
      <c r="I49" s="96"/>
    </row>
    <row r="50" spans="8:9" x14ac:dyDescent="0.2">
      <c r="I50" s="96"/>
    </row>
    <row r="51" spans="8:9" x14ac:dyDescent="0.2">
      <c r="I51" s="96"/>
    </row>
    <row r="52" spans="8:9" x14ac:dyDescent="0.2">
      <c r="I52" s="96"/>
    </row>
    <row r="53" spans="8:9" x14ac:dyDescent="0.2">
      <c r="I53" s="96"/>
    </row>
    <row r="54" spans="8:9" x14ac:dyDescent="0.2">
      <c r="I54" s="96"/>
    </row>
    <row r="55" spans="8:9" x14ac:dyDescent="0.2">
      <c r="I55" s="96"/>
    </row>
    <row r="56" spans="8:9" x14ac:dyDescent="0.2">
      <c r="I56" s="96"/>
    </row>
    <row r="57" spans="8:9" x14ac:dyDescent="0.2">
      <c r="I57" s="96"/>
    </row>
    <row r="58" spans="8:9" x14ac:dyDescent="0.2">
      <c r="I58" s="96"/>
    </row>
    <row r="59" spans="8:9" x14ac:dyDescent="0.2">
      <c r="I59" s="96"/>
    </row>
    <row r="60" spans="8:9" x14ac:dyDescent="0.2">
      <c r="H60" s="96"/>
      <c r="I60" s="96"/>
    </row>
    <row r="61" spans="8:9" x14ac:dyDescent="0.2">
      <c r="H61" s="96"/>
      <c r="I61" s="96"/>
    </row>
    <row r="62" spans="8:9" x14ac:dyDescent="0.2">
      <c r="H62" s="96"/>
      <c r="I62" s="96"/>
    </row>
    <row r="63" spans="8:9" x14ac:dyDescent="0.2">
      <c r="H63" s="96"/>
      <c r="I63" s="96"/>
    </row>
    <row r="64" spans="8:9" x14ac:dyDescent="0.2">
      <c r="H64" s="96"/>
      <c r="I64" s="96"/>
    </row>
    <row r="65" spans="8:9" x14ac:dyDescent="0.2">
      <c r="H65" s="96"/>
      <c r="I65" s="96"/>
    </row>
    <row r="66" spans="8:9" x14ac:dyDescent="0.2">
      <c r="H66" s="96"/>
      <c r="I66" s="96"/>
    </row>
    <row r="67" spans="8:9" x14ac:dyDescent="0.2">
      <c r="H67" s="96"/>
      <c r="I67" s="96"/>
    </row>
    <row r="68" spans="8:9" x14ac:dyDescent="0.2">
      <c r="H68" s="96"/>
      <c r="I68" s="96"/>
    </row>
    <row r="69" spans="8:9" x14ac:dyDescent="0.2">
      <c r="H69" s="96"/>
      <c r="I69" s="96"/>
    </row>
    <row r="70" spans="8:9" x14ac:dyDescent="0.2">
      <c r="H70" s="96"/>
      <c r="I70" s="96"/>
    </row>
    <row r="71" spans="8:9" x14ac:dyDescent="0.2">
      <c r="H71" s="96"/>
      <c r="I71" s="96"/>
    </row>
    <row r="72" spans="8:9" x14ac:dyDescent="0.2">
      <c r="H72" s="96"/>
      <c r="I72" s="96"/>
    </row>
    <row r="73" spans="8:9" x14ac:dyDescent="0.2">
      <c r="H73" s="96"/>
      <c r="I73" s="96"/>
    </row>
    <row r="74" spans="8:9" x14ac:dyDescent="0.2">
      <c r="H74" s="96"/>
      <c r="I74" s="96"/>
    </row>
    <row r="75" spans="8:9" x14ac:dyDescent="0.2">
      <c r="H75" s="96"/>
      <c r="I75" s="96"/>
    </row>
  </sheetData>
  <mergeCells count="4">
    <mergeCell ref="B35:I35"/>
    <mergeCell ref="B3:B4"/>
    <mergeCell ref="C3:C4"/>
    <mergeCell ref="D3:I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S94"/>
  <sheetViews>
    <sheetView showGridLines="0" topLeftCell="A73" zoomScaleNormal="100" workbookViewId="0">
      <selection activeCell="J20" sqref="J20"/>
    </sheetView>
  </sheetViews>
  <sheetFormatPr baseColWidth="10" defaultColWidth="10.85546875" defaultRowHeight="11.25" x14ac:dyDescent="0.2"/>
  <cols>
    <col min="1" max="1" width="1" style="35" customWidth="1"/>
    <col min="2" max="2" width="39.140625" style="36" customWidth="1"/>
    <col min="3" max="3" width="14.42578125" style="35" customWidth="1"/>
    <col min="4" max="5" width="13.42578125" style="35" customWidth="1"/>
    <col min="6" max="16384" width="10.85546875" style="35"/>
  </cols>
  <sheetData>
    <row r="1" spans="2:19" x14ac:dyDescent="0.2">
      <c r="B1" s="33" t="s">
        <v>104</v>
      </c>
      <c r="C1" s="34"/>
      <c r="D1" s="34"/>
      <c r="E1" s="34"/>
    </row>
    <row r="2" spans="2:19" x14ac:dyDescent="0.2">
      <c r="B2" s="33"/>
      <c r="C2" s="34"/>
      <c r="D2" s="34"/>
      <c r="E2" s="34"/>
    </row>
    <row r="3" spans="2:19" ht="15" customHeight="1" x14ac:dyDescent="0.2">
      <c r="E3" s="37" t="s">
        <v>72</v>
      </c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97"/>
    </row>
    <row r="4" spans="2:19" ht="33.75" x14ac:dyDescent="0.2">
      <c r="B4" s="38" t="s">
        <v>66</v>
      </c>
      <c r="C4" s="38" t="s">
        <v>48</v>
      </c>
      <c r="D4" s="38" t="s">
        <v>49</v>
      </c>
      <c r="E4" s="38" t="s">
        <v>47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spans="2:19" x14ac:dyDescent="0.2">
      <c r="B5" s="39" t="s">
        <v>79</v>
      </c>
      <c r="C5" s="40">
        <f t="shared" ref="C5:C16" si="0">C21/C$33</f>
        <v>0.13550417760619726</v>
      </c>
      <c r="D5" s="40">
        <f t="shared" ref="D5" si="1">D21/D$33</f>
        <v>9.1255390104364925E-2</v>
      </c>
      <c r="E5" s="40">
        <f>E21/E$33</f>
        <v>0.12438598289722101</v>
      </c>
      <c r="G5" s="81"/>
    </row>
    <row r="6" spans="2:19" x14ac:dyDescent="0.2">
      <c r="B6" s="39" t="s">
        <v>23</v>
      </c>
      <c r="C6" s="40">
        <f t="shared" si="0"/>
        <v>4.2025623330421785E-2</v>
      </c>
      <c r="D6" s="40">
        <f>D22/D$33</f>
        <v>3.6257861456563852E-2</v>
      </c>
      <c r="E6" s="40">
        <f>E22/E$33</f>
        <v>3.5587363421239228E-2</v>
      </c>
      <c r="G6" s="81"/>
    </row>
    <row r="7" spans="2:19" ht="22.5" x14ac:dyDescent="0.2">
      <c r="B7" s="39" t="s">
        <v>55</v>
      </c>
      <c r="C7" s="40">
        <f t="shared" si="0"/>
        <v>9.3906373746145175E-2</v>
      </c>
      <c r="D7" s="40">
        <f>D23/D$33</f>
        <v>9.0195833357005289E-2</v>
      </c>
      <c r="E7" s="40">
        <f>E23/E$33</f>
        <v>3.9769086855121864E-2</v>
      </c>
      <c r="G7" s="81"/>
    </row>
    <row r="8" spans="2:19" x14ac:dyDescent="0.2">
      <c r="B8" s="39" t="s">
        <v>83</v>
      </c>
      <c r="C8" s="40">
        <f t="shared" si="0"/>
        <v>1.4331952257384342E-2</v>
      </c>
      <c r="D8" s="40">
        <f t="shared" ref="D8:E8" si="2">D24/D$33</f>
        <v>1.1797155956526926E-2</v>
      </c>
      <c r="E8" s="40">
        <f t="shared" si="2"/>
        <v>2.5361575984349505E-2</v>
      </c>
      <c r="G8" s="81"/>
    </row>
    <row r="9" spans="2:19" ht="22.5" x14ac:dyDescent="0.2">
      <c r="B9" s="39" t="s">
        <v>51</v>
      </c>
      <c r="C9" s="40">
        <f t="shared" si="0"/>
        <v>0.16900906315175623</v>
      </c>
      <c r="D9" s="40">
        <f t="shared" ref="D9:E16" si="3">D25/D$33</f>
        <v>0.13417169932449707</v>
      </c>
      <c r="E9" s="40">
        <f t="shared" si="3"/>
        <v>0.14886337425356877</v>
      </c>
      <c r="G9" s="81"/>
    </row>
    <row r="10" spans="2:19" x14ac:dyDescent="0.2">
      <c r="B10" s="39" t="s">
        <v>52</v>
      </c>
      <c r="C10" s="40">
        <f t="shared" si="0"/>
        <v>9.228422492099346E-2</v>
      </c>
      <c r="D10" s="40">
        <f t="shared" si="3"/>
        <v>0.17775839833652432</v>
      </c>
      <c r="E10" s="40">
        <f t="shared" si="3"/>
        <v>0.14466456512639142</v>
      </c>
      <c r="G10" s="81"/>
    </row>
    <row r="11" spans="2:19" ht="22.5" x14ac:dyDescent="0.2">
      <c r="B11" s="39" t="s">
        <v>50</v>
      </c>
      <c r="C11" s="40">
        <f t="shared" si="0"/>
        <v>0.2052794959879192</v>
      </c>
      <c r="D11" s="40">
        <f t="shared" si="3"/>
        <v>0.18514404858621611</v>
      </c>
      <c r="E11" s="40">
        <f t="shared" si="3"/>
        <v>0.12241899245666642</v>
      </c>
      <c r="G11" s="81"/>
    </row>
    <row r="12" spans="2:19" ht="22.5" x14ac:dyDescent="0.2">
      <c r="B12" s="39" t="s">
        <v>74</v>
      </c>
      <c r="C12" s="40">
        <f t="shared" si="0"/>
        <v>0.1031095854480263</v>
      </c>
      <c r="D12" s="40">
        <f t="shared" si="3"/>
        <v>9.9689234562570658E-2</v>
      </c>
      <c r="E12" s="40">
        <f t="shared" si="3"/>
        <v>0.17797098849278556</v>
      </c>
      <c r="G12" s="81"/>
    </row>
    <row r="13" spans="2:19" x14ac:dyDescent="0.2">
      <c r="B13" s="39" t="s">
        <v>53</v>
      </c>
      <c r="C13" s="40">
        <f t="shared" si="0"/>
        <v>5.9785224439696555E-2</v>
      </c>
      <c r="D13" s="40">
        <f t="shared" si="3"/>
        <v>6.6047597675224556E-2</v>
      </c>
      <c r="E13" s="40">
        <f t="shared" si="3"/>
        <v>9.4184884287142168E-2</v>
      </c>
      <c r="G13" s="81"/>
    </row>
    <row r="14" spans="2:19" x14ac:dyDescent="0.2">
      <c r="B14" s="39" t="s">
        <v>56</v>
      </c>
      <c r="C14" s="40">
        <f t="shared" si="0"/>
        <v>4.8761233444277789E-2</v>
      </c>
      <c r="D14" s="40">
        <f t="shared" si="3"/>
        <v>4.9998011555702007E-2</v>
      </c>
      <c r="E14" s="40">
        <f t="shared" si="3"/>
        <v>3.5561734881297144E-2</v>
      </c>
      <c r="G14" s="81"/>
    </row>
    <row r="15" spans="2:19" x14ac:dyDescent="0.2">
      <c r="B15" s="39" t="s">
        <v>54</v>
      </c>
      <c r="C15" s="40">
        <f t="shared" si="0"/>
        <v>3.5315478661230644E-2</v>
      </c>
      <c r="D15" s="40">
        <f t="shared" si="3"/>
        <v>5.7375139901259538E-2</v>
      </c>
      <c r="E15" s="40">
        <f t="shared" si="3"/>
        <v>4.9712960352648709E-2</v>
      </c>
      <c r="G15" s="81"/>
    </row>
    <row r="16" spans="2:19" x14ac:dyDescent="0.2">
      <c r="B16" s="39" t="s">
        <v>46</v>
      </c>
      <c r="C16" s="40">
        <f t="shared" si="0"/>
        <v>6.8756700595127445E-4</v>
      </c>
      <c r="D16" s="40">
        <f t="shared" si="3"/>
        <v>3.0962918354477125E-4</v>
      </c>
      <c r="E16" s="40">
        <f t="shared" si="3"/>
        <v>1.5184909915682103E-3</v>
      </c>
      <c r="G16" s="81"/>
    </row>
    <row r="18" spans="2:19" x14ac:dyDescent="0.2">
      <c r="C18" s="41"/>
      <c r="D18" s="41"/>
      <c r="E18" s="41"/>
    </row>
    <row r="19" spans="2:19" x14ac:dyDescent="0.2">
      <c r="B19" s="77" t="s">
        <v>87</v>
      </c>
    </row>
    <row r="20" spans="2:19" ht="33.75" x14ac:dyDescent="0.2">
      <c r="B20" s="42" t="s">
        <v>66</v>
      </c>
      <c r="C20" s="38" t="s">
        <v>48</v>
      </c>
      <c r="D20" s="38" t="s">
        <v>49</v>
      </c>
      <c r="E20" s="38" t="s">
        <v>47</v>
      </c>
      <c r="F20" s="80"/>
    </row>
    <row r="21" spans="2:19" x14ac:dyDescent="0.2">
      <c r="B21" s="43" t="s">
        <v>78</v>
      </c>
      <c r="C21" s="53">
        <v>53211</v>
      </c>
      <c r="D21" s="53">
        <v>32125</v>
      </c>
      <c r="E21" s="53">
        <v>58241</v>
      </c>
    </row>
    <row r="22" spans="2:19" x14ac:dyDescent="0.2">
      <c r="B22" s="44" t="s">
        <v>67</v>
      </c>
      <c r="C22" s="54">
        <v>16503</v>
      </c>
      <c r="D22" s="54">
        <v>12764</v>
      </c>
      <c r="E22" s="54">
        <v>16663</v>
      </c>
    </row>
    <row r="23" spans="2:19" ht="22.5" x14ac:dyDescent="0.2">
      <c r="B23" s="44" t="s">
        <v>61</v>
      </c>
      <c r="C23" s="54">
        <v>36876</v>
      </c>
      <c r="D23" s="54">
        <v>31752</v>
      </c>
      <c r="E23" s="54">
        <v>18621</v>
      </c>
    </row>
    <row r="24" spans="2:19" x14ac:dyDescent="0.2">
      <c r="B24" s="44" t="s">
        <v>83</v>
      </c>
      <c r="C24" s="54">
        <v>5628</v>
      </c>
      <c r="D24" s="54">
        <v>4153</v>
      </c>
      <c r="E24" s="54">
        <v>11875</v>
      </c>
    </row>
    <row r="25" spans="2:19" ht="22.5" x14ac:dyDescent="0.2">
      <c r="B25" s="44" t="s">
        <v>65</v>
      </c>
      <c r="C25" s="54">
        <v>66368</v>
      </c>
      <c r="D25" s="54">
        <v>47233</v>
      </c>
      <c r="E25" s="54">
        <v>69702</v>
      </c>
    </row>
    <row r="26" spans="2:19" x14ac:dyDescent="0.2">
      <c r="B26" s="44" t="s">
        <v>63</v>
      </c>
      <c r="C26" s="54">
        <v>36239</v>
      </c>
      <c r="D26" s="54">
        <v>62577</v>
      </c>
      <c r="E26" s="54">
        <v>67736</v>
      </c>
    </row>
    <row r="27" spans="2:19" ht="22.5" x14ac:dyDescent="0.2">
      <c r="B27" s="44" t="s">
        <v>64</v>
      </c>
      <c r="C27" s="54">
        <v>80611</v>
      </c>
      <c r="D27" s="54">
        <v>65177</v>
      </c>
      <c r="E27" s="54">
        <v>57320</v>
      </c>
    </row>
    <row r="28" spans="2:19" ht="33.75" x14ac:dyDescent="0.2">
      <c r="B28" s="44" t="s">
        <v>73</v>
      </c>
      <c r="C28" s="54">
        <v>40490</v>
      </c>
      <c r="D28" s="54">
        <v>35094</v>
      </c>
      <c r="E28" s="54">
        <v>83331</v>
      </c>
    </row>
    <row r="29" spans="2:19" x14ac:dyDescent="0.2">
      <c r="B29" s="44" t="s">
        <v>62</v>
      </c>
      <c r="C29" s="54">
        <v>23477</v>
      </c>
      <c r="D29" s="54">
        <v>23251</v>
      </c>
      <c r="E29" s="54">
        <v>44100</v>
      </c>
    </row>
    <row r="30" spans="2:19" ht="15" customHeight="1" x14ac:dyDescent="0.2">
      <c r="B30" s="44" t="s">
        <v>60</v>
      </c>
      <c r="C30" s="54">
        <v>19148</v>
      </c>
      <c r="D30" s="54">
        <v>17601</v>
      </c>
      <c r="E30" s="54">
        <v>16651</v>
      </c>
    </row>
    <row r="31" spans="2:19" x14ac:dyDescent="0.2">
      <c r="B31" s="44" t="s">
        <v>59</v>
      </c>
      <c r="C31" s="54">
        <v>13868</v>
      </c>
      <c r="D31" s="54">
        <v>20198</v>
      </c>
      <c r="E31" s="54">
        <v>23277</v>
      </c>
    </row>
    <row r="32" spans="2:19" ht="21.75" customHeight="1" x14ac:dyDescent="0.2">
      <c r="B32" s="45" t="s">
        <v>46</v>
      </c>
      <c r="C32" s="55">
        <v>270</v>
      </c>
      <c r="D32" s="55">
        <v>109</v>
      </c>
      <c r="E32" s="55">
        <v>711</v>
      </c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</row>
    <row r="33" spans="2:19" x14ac:dyDescent="0.2">
      <c r="B33" s="52" t="s">
        <v>31</v>
      </c>
      <c r="C33" s="46">
        <f>SUM(C21:C32)</f>
        <v>392689</v>
      </c>
      <c r="D33" s="46">
        <f t="shared" ref="D33:E33" si="4">SUM(D21:D32)</f>
        <v>352034</v>
      </c>
      <c r="E33" s="46">
        <f t="shared" si="4"/>
        <v>468228</v>
      </c>
      <c r="F33" s="79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5" spans="2:19" ht="44.1" customHeight="1" x14ac:dyDescent="0.2">
      <c r="B35" s="133" t="s">
        <v>103</v>
      </c>
      <c r="C35" s="133"/>
      <c r="D35" s="133"/>
      <c r="E35" s="133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</row>
    <row r="36" spans="2:19" ht="44.1" customHeight="1" x14ac:dyDescent="0.2">
      <c r="B36" s="78" t="s">
        <v>86</v>
      </c>
      <c r="C36" s="89"/>
      <c r="D36" s="89"/>
      <c r="E36" s="89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</row>
    <row r="37" spans="2:19" ht="33.75" x14ac:dyDescent="0.2">
      <c r="B37" s="42" t="s">
        <v>66</v>
      </c>
      <c r="C37" s="99" t="s">
        <v>48</v>
      </c>
      <c r="D37" s="42" t="s">
        <v>49</v>
      </c>
      <c r="E37" s="42" t="s">
        <v>47</v>
      </c>
      <c r="F37" s="48"/>
      <c r="G37" s="48"/>
    </row>
    <row r="38" spans="2:19" x14ac:dyDescent="0.2">
      <c r="B38" s="43" t="s">
        <v>84</v>
      </c>
      <c r="C38" s="100">
        <f>(C21-C53)/C53</f>
        <v>-0.17298456660605213</v>
      </c>
      <c r="D38" s="101">
        <f t="shared" ref="D38:E38" si="5">(D21-D53)/D53</f>
        <v>-0.2093864592818645</v>
      </c>
      <c r="E38" s="101">
        <f t="shared" si="5"/>
        <v>-0.25402822962830135</v>
      </c>
    </row>
    <row r="39" spans="2:19" x14ac:dyDescent="0.2">
      <c r="B39" s="44" t="s">
        <v>67</v>
      </c>
      <c r="C39" s="102">
        <f>(C22-C54)/C54</f>
        <v>-0.20551704217215483</v>
      </c>
      <c r="D39" s="103">
        <f t="shared" ref="D39:E40" si="6">(D22-D54)/D54</f>
        <v>-0.23343943306708306</v>
      </c>
      <c r="E39" s="103">
        <f t="shared" si="6"/>
        <v>-0.24543766698365257</v>
      </c>
    </row>
    <row r="40" spans="2:19" ht="22.5" x14ac:dyDescent="0.2">
      <c r="B40" s="44" t="s">
        <v>61</v>
      </c>
      <c r="C40" s="102">
        <f>(C23-C55)/C55</f>
        <v>-0.25723608677261467</v>
      </c>
      <c r="D40" s="103">
        <f t="shared" si="6"/>
        <v>-0.30101703870030377</v>
      </c>
      <c r="E40" s="103">
        <f t="shared" si="6"/>
        <v>-0.26036701620591041</v>
      </c>
    </row>
    <row r="41" spans="2:19" ht="22.5" x14ac:dyDescent="0.2">
      <c r="B41" s="44" t="s">
        <v>65</v>
      </c>
      <c r="C41" s="102">
        <f>(C25-C56)/C56</f>
        <v>-0.11854862273222302</v>
      </c>
      <c r="D41" s="102">
        <f t="shared" ref="D41:E41" si="7">(D25-D56)/D56</f>
        <v>-0.1208212344575981</v>
      </c>
      <c r="E41" s="103">
        <f t="shared" si="7"/>
        <v>-0.14707357961845793</v>
      </c>
    </row>
    <row r="42" spans="2:19" x14ac:dyDescent="0.2">
      <c r="B42" s="44" t="s">
        <v>63</v>
      </c>
      <c r="C42" s="102">
        <f t="shared" ref="C42:E42" si="8">(C26-C57)/C57</f>
        <v>-0.10417027167329988</v>
      </c>
      <c r="D42" s="102">
        <f t="shared" si="8"/>
        <v>-0.14936450757833208</v>
      </c>
      <c r="E42" s="103">
        <f t="shared" si="8"/>
        <v>-0.12990532954822798</v>
      </c>
    </row>
    <row r="43" spans="2:19" ht="22.5" x14ac:dyDescent="0.2">
      <c r="B43" s="44" t="s">
        <v>64</v>
      </c>
      <c r="C43" s="102">
        <f t="shared" ref="C43:E43" si="9">(C27-C58)/C58</f>
        <v>-0.242178392810138</v>
      </c>
      <c r="D43" s="102">
        <f t="shared" si="9"/>
        <v>-0.25872050042649986</v>
      </c>
      <c r="E43" s="103">
        <f t="shared" si="9"/>
        <v>-0.30039544988527073</v>
      </c>
    </row>
    <row r="44" spans="2:19" ht="33.75" x14ac:dyDescent="0.2">
      <c r="B44" s="44" t="s">
        <v>73</v>
      </c>
      <c r="C44" s="102">
        <f t="shared" ref="C44:E44" si="10">(C28-C59)/C59</f>
        <v>-7.4535439189961375E-2</v>
      </c>
      <c r="D44" s="102">
        <f t="shared" si="10"/>
        <v>-0.13533890161874493</v>
      </c>
      <c r="E44" s="103">
        <f t="shared" si="10"/>
        <v>-0.16882611687961938</v>
      </c>
    </row>
    <row r="45" spans="2:19" x14ac:dyDescent="0.2">
      <c r="B45" s="44" t="s">
        <v>62</v>
      </c>
      <c r="C45" s="102">
        <f t="shared" ref="C45:E45" si="11">(C29-C60)/C60</f>
        <v>-0.15892236592268835</v>
      </c>
      <c r="D45" s="102">
        <f t="shared" si="11"/>
        <v>-0.1846331883854678</v>
      </c>
      <c r="E45" s="103">
        <f t="shared" si="11"/>
        <v>-0.24221595985978417</v>
      </c>
    </row>
    <row r="46" spans="2:19" x14ac:dyDescent="0.2">
      <c r="B46" s="44" t="s">
        <v>60</v>
      </c>
      <c r="C46" s="102">
        <f t="shared" ref="C46:E46" si="12">(C30-C61)/C61</f>
        <v>-0.11446145308236599</v>
      </c>
      <c r="D46" s="102">
        <f t="shared" si="12"/>
        <v>-0.16815539486743231</v>
      </c>
      <c r="E46" s="103">
        <f t="shared" si="12"/>
        <v>-0.16644973968762514</v>
      </c>
    </row>
    <row r="47" spans="2:19" x14ac:dyDescent="0.2">
      <c r="B47" s="44" t="s">
        <v>59</v>
      </c>
      <c r="C47" s="102">
        <f t="shared" ref="C47:E47" si="13">(C31-C62)/C62</f>
        <v>-0.13616544163448363</v>
      </c>
      <c r="D47" s="102">
        <f t="shared" si="13"/>
        <v>-0.17098998522410114</v>
      </c>
      <c r="E47" s="103">
        <f t="shared" si="13"/>
        <v>-0.14608019369749439</v>
      </c>
    </row>
    <row r="48" spans="2:19" x14ac:dyDescent="0.2">
      <c r="B48" s="45" t="s">
        <v>46</v>
      </c>
      <c r="C48" s="102">
        <f t="shared" ref="C48:E48" si="14">(C32-C63)/C63</f>
        <v>1.5961538461538463</v>
      </c>
      <c r="D48" s="102">
        <f t="shared" si="14"/>
        <v>11.111111111111111</v>
      </c>
      <c r="E48" s="104">
        <f t="shared" si="14"/>
        <v>1.3084415584415585</v>
      </c>
    </row>
    <row r="49" spans="2:5" x14ac:dyDescent="0.2">
      <c r="B49" s="105" t="s">
        <v>31</v>
      </c>
      <c r="C49" s="106">
        <f t="shared" ref="C49:E49" si="15">(C33-C64)/C64</f>
        <v>-0.15790523327128778</v>
      </c>
      <c r="D49" s="106">
        <f t="shared" si="15"/>
        <v>-0.18615957591912316</v>
      </c>
      <c r="E49" s="107">
        <f t="shared" si="15"/>
        <v>-0.18260708655781549</v>
      </c>
    </row>
    <row r="51" spans="2:5" x14ac:dyDescent="0.2">
      <c r="B51" s="77" t="s">
        <v>88</v>
      </c>
    </row>
    <row r="52" spans="2:5" ht="33.75" x14ac:dyDescent="0.2">
      <c r="B52" s="99" t="s">
        <v>66</v>
      </c>
      <c r="C52" s="38" t="s">
        <v>48</v>
      </c>
      <c r="D52" s="108" t="s">
        <v>49</v>
      </c>
      <c r="E52" s="38" t="s">
        <v>47</v>
      </c>
    </row>
    <row r="53" spans="2:5" x14ac:dyDescent="0.2">
      <c r="B53" s="43" t="s">
        <v>84</v>
      </c>
      <c r="C53" s="53">
        <v>64341</v>
      </c>
      <c r="D53" s="109">
        <v>40633</v>
      </c>
      <c r="E53" s="110">
        <v>78074</v>
      </c>
    </row>
    <row r="54" spans="2:5" x14ac:dyDescent="0.2">
      <c r="B54" s="44" t="s">
        <v>67</v>
      </c>
      <c r="C54" s="54">
        <v>20772</v>
      </c>
      <c r="D54" s="111">
        <v>16651</v>
      </c>
      <c r="E54" s="112">
        <v>22083</v>
      </c>
    </row>
    <row r="55" spans="2:5" ht="22.5" x14ac:dyDescent="0.2">
      <c r="B55" s="44" t="s">
        <v>61</v>
      </c>
      <c r="C55" s="54">
        <v>49647</v>
      </c>
      <c r="D55" s="111">
        <v>45426</v>
      </c>
      <c r="E55" s="112">
        <v>25176</v>
      </c>
    </row>
    <row r="56" spans="2:5" ht="22.5" x14ac:dyDescent="0.2">
      <c r="B56" s="44" t="s">
        <v>65</v>
      </c>
      <c r="C56" s="54">
        <v>75294</v>
      </c>
      <c r="D56" s="111">
        <v>53724</v>
      </c>
      <c r="E56" s="112">
        <v>81721</v>
      </c>
    </row>
    <row r="57" spans="2:5" x14ac:dyDescent="0.2">
      <c r="B57" s="44" t="s">
        <v>63</v>
      </c>
      <c r="C57" s="54">
        <v>40453</v>
      </c>
      <c r="D57" s="111">
        <v>73565</v>
      </c>
      <c r="E57" s="112">
        <v>77849</v>
      </c>
    </row>
    <row r="58" spans="2:5" ht="22.5" x14ac:dyDescent="0.2">
      <c r="B58" s="44" t="s">
        <v>64</v>
      </c>
      <c r="C58" s="54">
        <v>106372</v>
      </c>
      <c r="D58" s="111">
        <v>87925</v>
      </c>
      <c r="E58" s="112">
        <v>81932</v>
      </c>
    </row>
    <row r="59" spans="2:5" ht="33.75" x14ac:dyDescent="0.2">
      <c r="B59" s="44" t="s">
        <v>73</v>
      </c>
      <c r="C59" s="54">
        <v>43751</v>
      </c>
      <c r="D59" s="111">
        <v>40587</v>
      </c>
      <c r="E59" s="112">
        <v>100257</v>
      </c>
    </row>
    <row r="60" spans="2:5" x14ac:dyDescent="0.2">
      <c r="B60" s="44" t="s">
        <v>62</v>
      </c>
      <c r="C60" s="54">
        <v>27913</v>
      </c>
      <c r="D60" s="111">
        <v>28516</v>
      </c>
      <c r="E60" s="112">
        <v>58196</v>
      </c>
    </row>
    <row r="61" spans="2:5" x14ac:dyDescent="0.2">
      <c r="B61" s="44" t="s">
        <v>60</v>
      </c>
      <c r="C61" s="54">
        <v>21623</v>
      </c>
      <c r="D61" s="111">
        <v>21159</v>
      </c>
      <c r="E61" s="112">
        <v>19976</v>
      </c>
    </row>
    <row r="62" spans="2:5" x14ac:dyDescent="0.2">
      <c r="B62" s="44" t="s">
        <v>59</v>
      </c>
      <c r="C62" s="54">
        <v>16054</v>
      </c>
      <c r="D62" s="111">
        <v>24364</v>
      </c>
      <c r="E62" s="112">
        <v>27259</v>
      </c>
    </row>
    <row r="63" spans="2:5" x14ac:dyDescent="0.2">
      <c r="B63" s="45" t="s">
        <v>46</v>
      </c>
      <c r="C63" s="55">
        <v>104</v>
      </c>
      <c r="D63" s="113">
        <v>9</v>
      </c>
      <c r="E63" s="114">
        <v>308</v>
      </c>
    </row>
    <row r="64" spans="2:5" x14ac:dyDescent="0.2">
      <c r="B64" s="105" t="s">
        <v>31</v>
      </c>
      <c r="C64" s="46">
        <v>466324</v>
      </c>
      <c r="D64" s="46">
        <v>432559</v>
      </c>
      <c r="E64" s="46">
        <v>572831</v>
      </c>
    </row>
    <row r="68" spans="2:7" x14ac:dyDescent="0.2">
      <c r="B68" s="77" t="s">
        <v>89</v>
      </c>
      <c r="E68" s="37" t="s">
        <v>72</v>
      </c>
    </row>
    <row r="69" spans="2:7" ht="33.75" x14ac:dyDescent="0.2">
      <c r="B69" s="38" t="s">
        <v>66</v>
      </c>
      <c r="C69" s="38" t="s">
        <v>48</v>
      </c>
      <c r="D69" s="38" t="s">
        <v>49</v>
      </c>
      <c r="E69" s="38" t="s">
        <v>47</v>
      </c>
    </row>
    <row r="70" spans="2:7" x14ac:dyDescent="0.2">
      <c r="B70" s="39" t="s">
        <v>79</v>
      </c>
      <c r="C70" s="40">
        <f>C53/C$64</f>
        <v>0.13797488441512767</v>
      </c>
      <c r="D70" s="40">
        <f t="shared" ref="D70:E70" si="16">D53/D$64</f>
        <v>9.3936318513775E-2</v>
      </c>
      <c r="E70" s="40">
        <f t="shared" si="16"/>
        <v>0.13629499800115566</v>
      </c>
      <c r="G70" s="81"/>
    </row>
    <row r="71" spans="2:7" x14ac:dyDescent="0.2">
      <c r="B71" s="39" t="s">
        <v>23</v>
      </c>
      <c r="C71" s="40">
        <f t="shared" ref="C71:E80" si="17">C54/C$64</f>
        <v>4.4544136694658648E-2</v>
      </c>
      <c r="D71" s="40">
        <f t="shared" si="17"/>
        <v>3.8494170737402293E-2</v>
      </c>
      <c r="E71" s="40">
        <f t="shared" si="17"/>
        <v>3.8550637098900026E-2</v>
      </c>
      <c r="G71" s="81"/>
    </row>
    <row r="72" spans="2:7" ht="22.5" x14ac:dyDescent="0.2">
      <c r="B72" s="39" t="s">
        <v>55</v>
      </c>
      <c r="C72" s="40">
        <f t="shared" si="17"/>
        <v>0.10646460400922964</v>
      </c>
      <c r="D72" s="40">
        <f t="shared" si="17"/>
        <v>0.10501688786963166</v>
      </c>
      <c r="E72" s="40">
        <f t="shared" si="17"/>
        <v>4.395013538024304E-2</v>
      </c>
      <c r="G72" s="81"/>
    </row>
    <row r="73" spans="2:7" ht="22.5" x14ac:dyDescent="0.2">
      <c r="B73" s="39" t="s">
        <v>51</v>
      </c>
      <c r="C73" s="40">
        <f t="shared" si="17"/>
        <v>0.16146284557517948</v>
      </c>
      <c r="D73" s="40">
        <f t="shared" si="17"/>
        <v>0.12420039809598228</v>
      </c>
      <c r="E73" s="40">
        <f t="shared" si="17"/>
        <v>0.14266162271245794</v>
      </c>
      <c r="G73" s="81"/>
    </row>
    <row r="74" spans="2:7" x14ac:dyDescent="0.2">
      <c r="B74" s="39" t="s">
        <v>52</v>
      </c>
      <c r="C74" s="40">
        <f t="shared" si="17"/>
        <v>8.6748698329916538E-2</v>
      </c>
      <c r="D74" s="40">
        <f t="shared" si="17"/>
        <v>0.17006928534604529</v>
      </c>
      <c r="E74" s="40">
        <f t="shared" si="17"/>
        <v>0.13590221199620831</v>
      </c>
      <c r="G74" s="81"/>
    </row>
    <row r="75" spans="2:7" ht="22.5" x14ac:dyDescent="0.2">
      <c r="B75" s="39" t="s">
        <v>50</v>
      </c>
      <c r="C75" s="40">
        <f t="shared" si="17"/>
        <v>0.22810749607568986</v>
      </c>
      <c r="D75" s="40">
        <f t="shared" si="17"/>
        <v>0.20326706876980943</v>
      </c>
      <c r="E75" s="40">
        <f t="shared" si="17"/>
        <v>0.14302996869931969</v>
      </c>
      <c r="G75" s="81"/>
    </row>
    <row r="76" spans="2:7" ht="22.5" x14ac:dyDescent="0.2">
      <c r="B76" s="39" t="s">
        <v>74</v>
      </c>
      <c r="C76" s="40">
        <f t="shared" si="17"/>
        <v>9.3821034302330575E-2</v>
      </c>
      <c r="D76" s="40">
        <f t="shared" si="17"/>
        <v>9.3829974639297764E-2</v>
      </c>
      <c r="E76" s="40">
        <f t="shared" si="17"/>
        <v>0.17502020665781007</v>
      </c>
      <c r="G76" s="81"/>
    </row>
    <row r="77" spans="2:7" x14ac:dyDescent="0.2">
      <c r="B77" s="39" t="s">
        <v>53</v>
      </c>
      <c r="C77" s="40">
        <f t="shared" si="17"/>
        <v>5.9857523953302856E-2</v>
      </c>
      <c r="D77" s="40">
        <f t="shared" si="17"/>
        <v>6.5923954882455338E-2</v>
      </c>
      <c r="E77" s="40">
        <f t="shared" si="17"/>
        <v>0.10159366375073975</v>
      </c>
      <c r="G77" s="81"/>
    </row>
    <row r="78" spans="2:7" x14ac:dyDescent="0.2">
      <c r="B78" s="39" t="s">
        <v>56</v>
      </c>
      <c r="C78" s="40">
        <f t="shared" si="17"/>
        <v>4.6369048129626611E-2</v>
      </c>
      <c r="D78" s="40">
        <f t="shared" si="17"/>
        <v>4.891587043617171E-2</v>
      </c>
      <c r="E78" s="40">
        <f t="shared" si="17"/>
        <v>3.4872414377015208E-2</v>
      </c>
      <c r="G78" s="81"/>
    </row>
    <row r="79" spans="2:7" x14ac:dyDescent="0.2">
      <c r="B79" s="39" t="s">
        <v>54</v>
      </c>
      <c r="C79" s="40">
        <f t="shared" si="17"/>
        <v>3.4426707611017231E-2</v>
      </c>
      <c r="D79" s="40">
        <f t="shared" si="17"/>
        <v>5.6325264299205424E-2</v>
      </c>
      <c r="E79" s="40">
        <f t="shared" si="17"/>
        <v>4.7586460928266801E-2</v>
      </c>
      <c r="G79" s="81"/>
    </row>
    <row r="80" spans="2:7" x14ac:dyDescent="0.2">
      <c r="B80" s="39" t="s">
        <v>46</v>
      </c>
      <c r="C80" s="40">
        <f t="shared" si="17"/>
        <v>2.2302090392087905E-4</v>
      </c>
      <c r="D80" s="40">
        <f t="shared" si="17"/>
        <v>2.0806410223807618E-5</v>
      </c>
      <c r="E80" s="40">
        <f t="shared" si="17"/>
        <v>5.376803978834944E-4</v>
      </c>
      <c r="G80" s="81"/>
    </row>
    <row r="81" spans="2:7" x14ac:dyDescent="0.2">
      <c r="G81" s="81"/>
    </row>
    <row r="82" spans="2:7" x14ac:dyDescent="0.2">
      <c r="B82" s="36" t="s">
        <v>90</v>
      </c>
    </row>
    <row r="83" spans="2:7" ht="33.75" x14ac:dyDescent="0.2">
      <c r="B83" s="38" t="s">
        <v>66</v>
      </c>
      <c r="C83" s="38" t="s">
        <v>48</v>
      </c>
      <c r="D83" s="38" t="s">
        <v>49</v>
      </c>
      <c r="E83" s="38" t="s">
        <v>47</v>
      </c>
    </row>
    <row r="84" spans="2:7" x14ac:dyDescent="0.2">
      <c r="B84" s="39" t="s">
        <v>79</v>
      </c>
      <c r="C84" s="40">
        <f>C5-C70</f>
        <v>-2.4707068089304118E-3</v>
      </c>
      <c r="D84" s="40">
        <f t="shared" ref="D84:E84" si="18">D5-D70</f>
        <v>-2.6809284094100744E-3</v>
      </c>
      <c r="E84" s="40">
        <f t="shared" si="18"/>
        <v>-1.1909015103934648E-2</v>
      </c>
      <c r="G84" s="115"/>
    </row>
    <row r="85" spans="2:7" x14ac:dyDescent="0.2">
      <c r="B85" s="39" t="s">
        <v>23</v>
      </c>
      <c r="C85" s="40">
        <f t="shared" ref="C85:E86" si="19">C6-C71</f>
        <v>-2.5185133642368629E-3</v>
      </c>
      <c r="D85" s="40">
        <f t="shared" si="19"/>
        <v>-2.2363092808384416E-3</v>
      </c>
      <c r="E85" s="40">
        <f t="shared" si="19"/>
        <v>-2.9632736776607979E-3</v>
      </c>
      <c r="G85" s="115"/>
    </row>
    <row r="86" spans="2:7" ht="22.5" x14ac:dyDescent="0.2">
      <c r="B86" s="39" t="s">
        <v>55</v>
      </c>
      <c r="C86" s="40">
        <f t="shared" si="19"/>
        <v>-1.2558230263084461E-2</v>
      </c>
      <c r="D86" s="40">
        <f t="shared" si="19"/>
        <v>-1.4821054512626372E-2</v>
      </c>
      <c r="E86" s="40">
        <f t="shared" si="19"/>
        <v>-4.1810485251211754E-3</v>
      </c>
      <c r="G86" s="115"/>
    </row>
    <row r="87" spans="2:7" ht="22.5" x14ac:dyDescent="0.2">
      <c r="B87" s="39" t="s">
        <v>51</v>
      </c>
      <c r="C87" s="40">
        <f>C9-C73</f>
        <v>7.5462175765767525E-3</v>
      </c>
      <c r="D87" s="40">
        <f t="shared" ref="D87:E87" si="20">D9-D73</f>
        <v>9.9713012285147923E-3</v>
      </c>
      <c r="E87" s="40">
        <f t="shared" si="20"/>
        <v>6.2017515411108282E-3</v>
      </c>
      <c r="G87" s="115"/>
    </row>
    <row r="88" spans="2:7" x14ac:dyDescent="0.2">
      <c r="B88" s="39" t="s">
        <v>52</v>
      </c>
      <c r="C88" s="40">
        <f t="shared" ref="C88:E94" si="21">C10-C74</f>
        <v>5.5355265910769225E-3</v>
      </c>
      <c r="D88" s="40">
        <f t="shared" si="21"/>
        <v>7.6891129904790301E-3</v>
      </c>
      <c r="E88" s="40">
        <f t="shared" si="21"/>
        <v>8.7623531301831148E-3</v>
      </c>
      <c r="G88" s="115"/>
    </row>
    <row r="89" spans="2:7" ht="22.5" x14ac:dyDescent="0.2">
      <c r="B89" s="39" t="s">
        <v>50</v>
      </c>
      <c r="C89" s="40">
        <f t="shared" si="21"/>
        <v>-2.2828000087770667E-2</v>
      </c>
      <c r="D89" s="40">
        <f t="shared" si="21"/>
        <v>-1.8123020183593325E-2</v>
      </c>
      <c r="E89" s="40">
        <f t="shared" si="21"/>
        <v>-2.0610976242653276E-2</v>
      </c>
      <c r="G89" s="115"/>
    </row>
    <row r="90" spans="2:7" ht="22.5" x14ac:dyDescent="0.2">
      <c r="B90" s="39" t="s">
        <v>74</v>
      </c>
      <c r="C90" s="40">
        <f t="shared" si="21"/>
        <v>9.2885511456957254E-3</v>
      </c>
      <c r="D90" s="40">
        <f t="shared" si="21"/>
        <v>5.8592599232728942E-3</v>
      </c>
      <c r="E90" s="40">
        <f t="shared" si="21"/>
        <v>2.9507818349754911E-3</v>
      </c>
      <c r="G90" s="115"/>
    </row>
    <row r="91" spans="2:7" x14ac:dyDescent="0.2">
      <c r="B91" s="39" t="s">
        <v>53</v>
      </c>
      <c r="C91" s="40">
        <f t="shared" si="21"/>
        <v>-7.2299513606301213E-5</v>
      </c>
      <c r="D91" s="40">
        <f t="shared" si="21"/>
        <v>1.2364279276921852E-4</v>
      </c>
      <c r="E91" s="40">
        <f t="shared" si="21"/>
        <v>-7.4087794635975812E-3</v>
      </c>
      <c r="G91" s="115"/>
    </row>
    <row r="92" spans="2:7" x14ac:dyDescent="0.2">
      <c r="B92" s="39" t="s">
        <v>56</v>
      </c>
      <c r="C92" s="40">
        <f t="shared" si="21"/>
        <v>2.3921853146511782E-3</v>
      </c>
      <c r="D92" s="40">
        <f t="shared" si="21"/>
        <v>1.0821411195302971E-3</v>
      </c>
      <c r="E92" s="40">
        <f t="shared" si="21"/>
        <v>6.8932050428193586E-4</v>
      </c>
      <c r="G92" s="115"/>
    </row>
    <row r="93" spans="2:7" x14ac:dyDescent="0.2">
      <c r="B93" s="39" t="s">
        <v>54</v>
      </c>
      <c r="C93" s="40">
        <f t="shared" si="21"/>
        <v>8.8877105021341329E-4</v>
      </c>
      <c r="D93" s="40">
        <f t="shared" si="21"/>
        <v>1.0498756020541136E-3</v>
      </c>
      <c r="E93" s="40">
        <f t="shared" si="21"/>
        <v>2.1264994243819085E-3</v>
      </c>
      <c r="G93" s="115"/>
    </row>
    <row r="94" spans="2:7" x14ac:dyDescent="0.2">
      <c r="B94" s="39" t="s">
        <v>46</v>
      </c>
      <c r="C94" s="40">
        <f t="shared" si="21"/>
        <v>4.645461020303954E-4</v>
      </c>
      <c r="D94" s="40">
        <f t="shared" si="21"/>
        <v>2.8882277332096363E-4</v>
      </c>
      <c r="E94" s="40">
        <f t="shared" si="21"/>
        <v>9.808105936847159E-4</v>
      </c>
      <c r="G94" s="115"/>
    </row>
  </sheetData>
  <mergeCells count="5">
    <mergeCell ref="H35:S35"/>
    <mergeCell ref="H3:R3"/>
    <mergeCell ref="H32:S32"/>
    <mergeCell ref="H33:R33"/>
    <mergeCell ref="B35:E3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75"/>
  <sheetViews>
    <sheetView showGridLines="0" topLeftCell="A13" zoomScaleNormal="100" workbookViewId="0">
      <selection activeCell="D40" sqref="D40"/>
    </sheetView>
  </sheetViews>
  <sheetFormatPr baseColWidth="10" defaultColWidth="10.85546875" defaultRowHeight="11.25" x14ac:dyDescent="0.25"/>
  <cols>
    <col min="1" max="1" width="3.7109375" style="48" customWidth="1"/>
    <col min="2" max="2" width="70" style="48" customWidth="1"/>
    <col min="3" max="3" width="10.42578125" style="48" customWidth="1"/>
    <col min="4" max="4" width="14.7109375" style="48" customWidth="1"/>
    <col min="5" max="5" width="16" style="48" customWidth="1"/>
    <col min="6" max="6" width="15.42578125" style="48" customWidth="1"/>
    <col min="7" max="16384" width="10.85546875" style="48"/>
  </cols>
  <sheetData>
    <row r="1" spans="2:7" x14ac:dyDescent="0.25">
      <c r="B1" s="1" t="s">
        <v>106</v>
      </c>
      <c r="C1" s="1"/>
      <c r="D1" s="59"/>
      <c r="E1" s="6"/>
      <c r="F1" s="2"/>
    </row>
    <row r="2" spans="2:7" x14ac:dyDescent="0.25">
      <c r="B2" s="2"/>
      <c r="C2" s="2"/>
      <c r="D2" s="2"/>
      <c r="E2" s="2"/>
      <c r="F2" s="2"/>
    </row>
    <row r="3" spans="2:7" ht="22.5" customHeight="1" x14ac:dyDescent="0.25">
      <c r="B3" s="127" t="s">
        <v>91</v>
      </c>
      <c r="C3" s="128" t="s">
        <v>70</v>
      </c>
      <c r="D3" s="136" t="s">
        <v>107</v>
      </c>
      <c r="E3" s="138" t="s">
        <v>85</v>
      </c>
      <c r="F3" s="134" t="s">
        <v>92</v>
      </c>
    </row>
    <row r="4" spans="2:7" ht="58.5" customHeight="1" x14ac:dyDescent="0.25">
      <c r="B4" s="127"/>
      <c r="C4" s="128"/>
      <c r="D4" s="137"/>
      <c r="E4" s="139"/>
      <c r="F4" s="135"/>
    </row>
    <row r="5" spans="2:7" x14ac:dyDescent="0.25">
      <c r="B5" s="61" t="s">
        <v>22</v>
      </c>
      <c r="C5" s="29">
        <v>143.577</v>
      </c>
      <c r="D5" s="73">
        <v>61.1</v>
      </c>
      <c r="E5" s="29">
        <v>0.872</v>
      </c>
      <c r="F5" s="29">
        <v>1.9940000000000002</v>
      </c>
      <c r="G5" s="49"/>
    </row>
    <row r="6" spans="2:7" x14ac:dyDescent="0.25">
      <c r="B6" s="62" t="s">
        <v>32</v>
      </c>
      <c r="C6" s="30">
        <v>59.991999999999997</v>
      </c>
      <c r="D6" s="74">
        <v>36.1</v>
      </c>
      <c r="E6" s="30">
        <v>0.05</v>
      </c>
      <c r="F6" s="30">
        <v>0.32700000000000001</v>
      </c>
      <c r="G6" s="49"/>
    </row>
    <row r="7" spans="2:7" x14ac:dyDescent="0.25">
      <c r="B7" s="62" t="s">
        <v>33</v>
      </c>
      <c r="C7" s="30">
        <v>28.145</v>
      </c>
      <c r="D7" s="74">
        <v>80.400000000000006</v>
      </c>
      <c r="E7" s="30">
        <v>0.373</v>
      </c>
      <c r="F7" s="30">
        <v>0.65500000000000003</v>
      </c>
      <c r="G7" s="49"/>
    </row>
    <row r="8" spans="2:7" x14ac:dyDescent="0.25">
      <c r="B8" s="63" t="s">
        <v>34</v>
      </c>
      <c r="C8" s="31">
        <v>14.077999999999999</v>
      </c>
      <c r="D8" s="75">
        <v>75.5</v>
      </c>
      <c r="E8" s="31">
        <v>2.3E-2</v>
      </c>
      <c r="F8" s="31">
        <v>0.14400000000000002</v>
      </c>
      <c r="G8" s="49"/>
    </row>
    <row r="9" spans="2:7" x14ac:dyDescent="0.25">
      <c r="B9" s="64" t="s">
        <v>23</v>
      </c>
      <c r="C9" s="27">
        <v>45.93</v>
      </c>
      <c r="D9" s="76">
        <v>84.8</v>
      </c>
      <c r="E9" s="27">
        <v>4.7450000000000001</v>
      </c>
      <c r="F9" s="27">
        <v>1.0620000000000003</v>
      </c>
      <c r="G9" s="49"/>
    </row>
    <row r="10" spans="2:7" x14ac:dyDescent="0.25">
      <c r="B10" s="61" t="s">
        <v>24</v>
      </c>
      <c r="C10" s="29">
        <v>87.248999999999995</v>
      </c>
      <c r="D10" s="73">
        <v>64.900000000000006</v>
      </c>
      <c r="E10" s="29">
        <v>0.373</v>
      </c>
      <c r="F10" s="29">
        <v>1.091</v>
      </c>
      <c r="G10" s="49"/>
    </row>
    <row r="11" spans="2:7" x14ac:dyDescent="0.25">
      <c r="B11" s="62" t="s">
        <v>35</v>
      </c>
      <c r="C11" s="30">
        <v>11.025</v>
      </c>
      <c r="D11" s="74">
        <v>73.900000000000006</v>
      </c>
      <c r="E11" s="30">
        <v>2.8000000000000001E-2</v>
      </c>
      <c r="F11" s="30">
        <v>0.124</v>
      </c>
      <c r="G11" s="49"/>
    </row>
    <row r="12" spans="2:7" x14ac:dyDescent="0.25">
      <c r="B12" s="63" t="s">
        <v>36</v>
      </c>
      <c r="C12" s="31">
        <v>48.027000000000001</v>
      </c>
      <c r="D12" s="75">
        <v>44.5</v>
      </c>
      <c r="E12" s="31">
        <v>1.7999999999999999E-2</v>
      </c>
      <c r="F12" s="31">
        <v>0.16800000000000001</v>
      </c>
      <c r="G12" s="49"/>
    </row>
    <row r="13" spans="2:7" x14ac:dyDescent="0.25">
      <c r="B13" s="86" t="s">
        <v>83</v>
      </c>
      <c r="C13" s="29">
        <v>21.655999999999999</v>
      </c>
      <c r="D13" s="73">
        <v>97.4</v>
      </c>
      <c r="E13" s="29">
        <v>21.655999999999999</v>
      </c>
      <c r="F13" s="85">
        <v>0</v>
      </c>
      <c r="G13" s="49"/>
    </row>
    <row r="14" spans="2:7" ht="22.5" x14ac:dyDescent="0.25">
      <c r="B14" s="61" t="s">
        <v>25</v>
      </c>
      <c r="C14" s="29">
        <v>183.303</v>
      </c>
      <c r="D14" s="73">
        <v>87.1</v>
      </c>
      <c r="E14" s="29">
        <v>1.48</v>
      </c>
      <c r="F14" s="29">
        <v>5.43</v>
      </c>
      <c r="G14" s="49"/>
    </row>
    <row r="15" spans="2:7" x14ac:dyDescent="0.25">
      <c r="B15" s="63" t="s">
        <v>37</v>
      </c>
      <c r="C15" s="31">
        <v>159.68799999999999</v>
      </c>
      <c r="D15" s="75">
        <v>88.5</v>
      </c>
      <c r="E15" s="31">
        <v>1.359</v>
      </c>
      <c r="F15" s="31">
        <v>4.9320000000000004</v>
      </c>
      <c r="G15" s="49"/>
    </row>
    <row r="16" spans="2:7" x14ac:dyDescent="0.25">
      <c r="B16" s="61" t="s">
        <v>26</v>
      </c>
      <c r="C16" s="29">
        <v>166.55199999999999</v>
      </c>
      <c r="D16" s="73">
        <v>56.1</v>
      </c>
      <c r="E16" s="29">
        <v>2.0489999999999999</v>
      </c>
      <c r="F16" s="29">
        <v>2.9099999999999997</v>
      </c>
      <c r="G16" s="49"/>
    </row>
    <row r="17" spans="2:7" x14ac:dyDescent="0.25">
      <c r="B17" s="62" t="s">
        <v>80</v>
      </c>
      <c r="C17" s="30">
        <v>13.468</v>
      </c>
      <c r="D17" s="74">
        <v>86.9</v>
      </c>
      <c r="E17" s="30">
        <v>0.129</v>
      </c>
      <c r="F17" s="30">
        <v>0.36199999999999999</v>
      </c>
      <c r="G17" s="49"/>
    </row>
    <row r="18" spans="2:7" x14ac:dyDescent="0.25">
      <c r="B18" s="63" t="s">
        <v>38</v>
      </c>
      <c r="C18" s="31">
        <v>116.70699999999999</v>
      </c>
      <c r="D18" s="75">
        <v>51.8</v>
      </c>
      <c r="E18" s="31">
        <v>0.61199999999999999</v>
      </c>
      <c r="F18" s="31">
        <v>1.9769999999999999</v>
      </c>
      <c r="G18" s="49"/>
    </row>
    <row r="19" spans="2:7" x14ac:dyDescent="0.25">
      <c r="B19" s="61" t="s">
        <v>68</v>
      </c>
      <c r="C19" s="29">
        <v>203.108</v>
      </c>
      <c r="D19" s="73">
        <v>67.2</v>
      </c>
      <c r="E19" s="29">
        <v>0.72599999999999998</v>
      </c>
      <c r="F19" s="29">
        <v>2.5049999999999999</v>
      </c>
      <c r="G19" s="49"/>
    </row>
    <row r="20" spans="2:7" x14ac:dyDescent="0.25">
      <c r="B20" s="63" t="s">
        <v>39</v>
      </c>
      <c r="C20" s="31">
        <v>109.95699999999999</v>
      </c>
      <c r="D20" s="75">
        <v>75.900000000000006</v>
      </c>
      <c r="E20" s="31">
        <v>0.25800000000000001</v>
      </c>
      <c r="F20" s="31">
        <v>1.3540000000000001</v>
      </c>
      <c r="G20" s="49"/>
    </row>
    <row r="21" spans="2:7" ht="22.5" x14ac:dyDescent="0.25">
      <c r="B21" s="61" t="s">
        <v>27</v>
      </c>
      <c r="C21" s="29">
        <v>158.91499999999999</v>
      </c>
      <c r="D21" s="73">
        <v>77.2</v>
      </c>
      <c r="E21" s="29">
        <v>5.0439999999999996</v>
      </c>
      <c r="F21" s="29">
        <v>4.5629999999999997</v>
      </c>
      <c r="G21" s="49"/>
    </row>
    <row r="22" spans="2:7" x14ac:dyDescent="0.25">
      <c r="B22" s="63" t="s">
        <v>40</v>
      </c>
      <c r="C22" s="31">
        <v>89.661000000000001</v>
      </c>
      <c r="D22" s="75">
        <v>79.099999999999994</v>
      </c>
      <c r="E22" s="31">
        <v>2.1280000000000001</v>
      </c>
      <c r="F22" s="31">
        <v>2.9710000000000001</v>
      </c>
      <c r="G22" s="49"/>
    </row>
    <row r="23" spans="2:7" x14ac:dyDescent="0.25">
      <c r="B23" s="61" t="s">
        <v>28</v>
      </c>
      <c r="C23" s="29">
        <v>90.828000000000003</v>
      </c>
      <c r="D23" s="73">
        <v>76.8</v>
      </c>
      <c r="E23" s="29">
        <v>0.72099999999999997</v>
      </c>
      <c r="F23" s="29">
        <v>1.7989999999999999</v>
      </c>
      <c r="G23" s="49"/>
    </row>
    <row r="24" spans="2:7" x14ac:dyDescent="0.25">
      <c r="B24" s="62" t="s">
        <v>41</v>
      </c>
      <c r="C24" s="30">
        <v>28.023</v>
      </c>
      <c r="D24" s="74">
        <v>80.099999999999994</v>
      </c>
      <c r="E24" s="30">
        <v>0.41699999999999998</v>
      </c>
      <c r="F24" s="30">
        <v>1.0349999999999999</v>
      </c>
      <c r="G24" s="49"/>
    </row>
    <row r="25" spans="2:7" ht="22.5" x14ac:dyDescent="0.25">
      <c r="B25" s="63" t="s">
        <v>99</v>
      </c>
      <c r="C25" s="31">
        <v>30.928999999999998</v>
      </c>
      <c r="D25" s="75">
        <v>84.3</v>
      </c>
      <c r="E25" s="31">
        <v>2.5000000000000001E-2</v>
      </c>
      <c r="F25" s="31">
        <v>0.10200000000000001</v>
      </c>
      <c r="G25" s="49"/>
    </row>
    <row r="26" spans="2:7" x14ac:dyDescent="0.25">
      <c r="B26" s="61" t="s">
        <v>29</v>
      </c>
      <c r="C26" s="28">
        <v>53.4</v>
      </c>
      <c r="D26" s="73">
        <v>96</v>
      </c>
      <c r="E26" s="29">
        <v>0.30599999999999999</v>
      </c>
      <c r="F26" s="29">
        <v>1.5109999999999999</v>
      </c>
      <c r="G26" s="49"/>
    </row>
    <row r="27" spans="2:7" x14ac:dyDescent="0.25">
      <c r="B27" s="62" t="s">
        <v>42</v>
      </c>
      <c r="C27" s="26">
        <v>14.106</v>
      </c>
      <c r="D27" s="74">
        <v>99</v>
      </c>
      <c r="E27" s="30">
        <v>7.6999999999999999E-2</v>
      </c>
      <c r="F27" s="30">
        <v>0.39</v>
      </c>
      <c r="G27" s="49"/>
    </row>
    <row r="28" spans="2:7" x14ac:dyDescent="0.25">
      <c r="B28" s="62" t="s">
        <v>43</v>
      </c>
      <c r="C28" s="26">
        <v>8.1890000000000001</v>
      </c>
      <c r="D28" s="74">
        <v>98.5</v>
      </c>
      <c r="E28" s="30">
        <v>4.8000000000000001E-2</v>
      </c>
      <c r="F28" s="30">
        <v>0.255</v>
      </c>
      <c r="G28" s="49"/>
    </row>
    <row r="29" spans="2:7" x14ac:dyDescent="0.25">
      <c r="B29" s="63" t="s">
        <v>44</v>
      </c>
      <c r="C29" s="26">
        <v>7.9960000000000004</v>
      </c>
      <c r="D29" s="74">
        <v>95.9</v>
      </c>
      <c r="E29" s="31">
        <v>3.5999999999999997E-2</v>
      </c>
      <c r="F29" s="31">
        <v>0.20799999999999999</v>
      </c>
      <c r="G29" s="49"/>
    </row>
    <row r="30" spans="2:7" x14ac:dyDescent="0.25">
      <c r="B30" s="64" t="s">
        <v>81</v>
      </c>
      <c r="C30" s="27">
        <v>57.343000000000004</v>
      </c>
      <c r="D30" s="76">
        <v>72</v>
      </c>
      <c r="E30" s="29">
        <v>0.52100000000000002</v>
      </c>
      <c r="F30" s="27">
        <v>1.3460000000000001</v>
      </c>
      <c r="G30" s="49"/>
    </row>
    <row r="31" spans="2:7" x14ac:dyDescent="0.25">
      <c r="B31" s="64" t="s">
        <v>30</v>
      </c>
      <c r="C31" s="27">
        <v>1.0900000000000001</v>
      </c>
      <c r="D31" s="76">
        <v>88.6</v>
      </c>
      <c r="E31" s="27">
        <v>2.5999999999999999E-2</v>
      </c>
      <c r="F31" s="27">
        <v>6.0000000000000019E-3</v>
      </c>
      <c r="G31" s="49"/>
    </row>
    <row r="32" spans="2:7" x14ac:dyDescent="0.25">
      <c r="B32" s="65" t="s">
        <v>31</v>
      </c>
      <c r="C32" s="29">
        <f>SUM(C5,C9,C10,C13,C14,C16,C19,C21,C23,C26,C30,C31)</f>
        <v>1212.951</v>
      </c>
      <c r="D32" s="73">
        <v>72.599999999999994</v>
      </c>
      <c r="E32" s="29">
        <f>SUM(E31,E30,E26,E23,E21,E19,E16,E14,E13,E10,E9,E5)</f>
        <v>38.518999999999991</v>
      </c>
      <c r="F32" s="29">
        <f>SUM(F31,F30,F26,F23,F21,F19,F16,F14,F13,F10,F9,F5)</f>
        <v>24.217000000000002</v>
      </c>
      <c r="G32" s="49"/>
    </row>
    <row r="33" spans="2:6" x14ac:dyDescent="0.25">
      <c r="B33" s="63" t="s">
        <v>82</v>
      </c>
      <c r="C33" s="31">
        <f>SUM(C5,C9,C10,C14,C16,C19,C21,C23,C26,C30,C31)</f>
        <v>1191.2950000000001</v>
      </c>
      <c r="D33" s="75">
        <v>72</v>
      </c>
      <c r="E33" s="31"/>
      <c r="F33" s="31"/>
    </row>
    <row r="34" spans="2:6" x14ac:dyDescent="0.2">
      <c r="B34" s="90"/>
      <c r="D34" s="96"/>
      <c r="E34" s="67"/>
      <c r="F34" s="67"/>
    </row>
    <row r="35" spans="2:6" ht="72" customHeight="1" x14ac:dyDescent="0.25">
      <c r="B35" s="125" t="s">
        <v>105</v>
      </c>
      <c r="C35" s="126"/>
      <c r="D35" s="126"/>
      <c r="E35" s="140"/>
      <c r="F35" s="140"/>
    </row>
    <row r="36" spans="2:6" ht="11.25" customHeight="1" x14ac:dyDescent="0.2">
      <c r="D36" s="96"/>
    </row>
    <row r="37" spans="2:6" ht="11.25" customHeight="1" x14ac:dyDescent="0.2">
      <c r="D37" s="96"/>
    </row>
    <row r="38" spans="2:6" x14ac:dyDescent="0.2">
      <c r="D38" s="96"/>
    </row>
    <row r="39" spans="2:6" x14ac:dyDescent="0.2">
      <c r="D39" s="96"/>
    </row>
    <row r="40" spans="2:6" x14ac:dyDescent="0.2">
      <c r="D40" s="96"/>
    </row>
    <row r="41" spans="2:6" x14ac:dyDescent="0.2">
      <c r="D41" s="96"/>
    </row>
    <row r="42" spans="2:6" x14ac:dyDescent="0.2">
      <c r="D42" s="96"/>
    </row>
    <row r="43" spans="2:6" x14ac:dyDescent="0.2">
      <c r="D43" s="96"/>
    </row>
    <row r="44" spans="2:6" x14ac:dyDescent="0.2">
      <c r="D44" s="96"/>
    </row>
    <row r="45" spans="2:6" x14ac:dyDescent="0.2">
      <c r="D45" s="96"/>
    </row>
    <row r="46" spans="2:6" x14ac:dyDescent="0.2">
      <c r="D46" s="96"/>
    </row>
    <row r="47" spans="2:6" x14ac:dyDescent="0.2">
      <c r="D47" s="96"/>
    </row>
    <row r="48" spans="2:6" x14ac:dyDescent="0.2">
      <c r="D48" s="96"/>
    </row>
    <row r="49" spans="4:4" x14ac:dyDescent="0.2">
      <c r="D49" s="96"/>
    </row>
    <row r="50" spans="4:4" x14ac:dyDescent="0.2">
      <c r="D50" s="96"/>
    </row>
    <row r="51" spans="4:4" x14ac:dyDescent="0.2">
      <c r="D51" s="96"/>
    </row>
    <row r="52" spans="4:4" x14ac:dyDescent="0.2">
      <c r="D52" s="96"/>
    </row>
    <row r="53" spans="4:4" x14ac:dyDescent="0.2">
      <c r="D53" s="96"/>
    </row>
    <row r="54" spans="4:4" x14ac:dyDescent="0.2">
      <c r="D54" s="96"/>
    </row>
    <row r="55" spans="4:4" x14ac:dyDescent="0.2">
      <c r="D55" s="96"/>
    </row>
    <row r="56" spans="4:4" x14ac:dyDescent="0.2">
      <c r="D56" s="96"/>
    </row>
    <row r="57" spans="4:4" x14ac:dyDescent="0.2">
      <c r="D57" s="96"/>
    </row>
    <row r="58" spans="4:4" x14ac:dyDescent="0.2">
      <c r="D58" s="96"/>
    </row>
    <row r="59" spans="4:4" x14ac:dyDescent="0.2">
      <c r="D59" s="96"/>
    </row>
    <row r="60" spans="4:4" x14ac:dyDescent="0.2">
      <c r="D60" s="96"/>
    </row>
    <row r="61" spans="4:4" x14ac:dyDescent="0.2">
      <c r="D61" s="96"/>
    </row>
    <row r="62" spans="4:4" x14ac:dyDescent="0.2">
      <c r="D62" s="96"/>
    </row>
    <row r="63" spans="4:4" x14ac:dyDescent="0.2">
      <c r="D63" s="96"/>
    </row>
    <row r="64" spans="4:4" x14ac:dyDescent="0.2">
      <c r="D64" s="96"/>
    </row>
    <row r="65" spans="4:4" x14ac:dyDescent="0.2">
      <c r="D65" s="96"/>
    </row>
    <row r="66" spans="4:4" x14ac:dyDescent="0.2">
      <c r="D66" s="96"/>
    </row>
    <row r="67" spans="4:4" x14ac:dyDescent="0.2">
      <c r="D67" s="96"/>
    </row>
    <row r="68" spans="4:4" x14ac:dyDescent="0.2">
      <c r="D68" s="96"/>
    </row>
    <row r="69" spans="4:4" x14ac:dyDescent="0.2">
      <c r="D69" s="96"/>
    </row>
    <row r="70" spans="4:4" x14ac:dyDescent="0.2">
      <c r="D70" s="96"/>
    </row>
    <row r="71" spans="4:4" x14ac:dyDescent="0.2">
      <c r="D71" s="96"/>
    </row>
    <row r="72" spans="4:4" x14ac:dyDescent="0.2">
      <c r="D72" s="96"/>
    </row>
    <row r="73" spans="4:4" x14ac:dyDescent="0.2">
      <c r="D73" s="96"/>
    </row>
    <row r="74" spans="4:4" x14ac:dyDescent="0.2">
      <c r="D74" s="96"/>
    </row>
    <row r="75" spans="4:4" x14ac:dyDescent="0.2">
      <c r="D75" s="96"/>
    </row>
  </sheetData>
  <mergeCells count="6">
    <mergeCell ref="F3:F4"/>
    <mergeCell ref="B3:B4"/>
    <mergeCell ref="C3:C4"/>
    <mergeCell ref="D3:D4"/>
    <mergeCell ref="E3:E4"/>
    <mergeCell ref="B35:F3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ES2022_F17_Tableau1</vt:lpstr>
      <vt:lpstr>ES2022_F17_Graphique1</vt:lpstr>
      <vt:lpstr>ES2022_F17_Tableau2</vt:lpstr>
      <vt:lpstr>ES2022_F17_Graphique2</vt:lpstr>
      <vt:lpstr>ES2022_F17_Tableau3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bboisguerin</dc:creator>
  <cp:lastModifiedBy>Mathilde D</cp:lastModifiedBy>
  <dcterms:created xsi:type="dcterms:W3CDTF">2017-01-26T11:05:24Z</dcterms:created>
  <dcterms:modified xsi:type="dcterms:W3CDTF">2022-07-22T07:31:15Z</dcterms:modified>
</cp:coreProperties>
</file>