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een.guhur\Desktop\Laureen\ER Résidences autonomie 3-10\5-Maquette relecture\"/>
    </mc:Choice>
  </mc:AlternateContent>
  <bookViews>
    <workbookView xWindow="0" yWindow="0" windowWidth="25200" windowHeight="11250" firstSheet="18" activeTab="20"/>
  </bookViews>
  <sheets>
    <sheet name="Tableau 1" sheetId="2" r:id="rId1"/>
    <sheet name="Graphique 1" sheetId="36" r:id="rId2"/>
    <sheet name="Graphique 2 " sheetId="48" r:id="rId3"/>
    <sheet name="Graphique 3" sheetId="29" r:id="rId4"/>
    <sheet name="Graphique 4" sheetId="39" r:id="rId5"/>
    <sheet name="Graphique 5" sheetId="33" r:id="rId6"/>
    <sheet name="Graphique 6" sheetId="30" r:id="rId7"/>
    <sheet name="Tableau encadré 3" sheetId="43" r:id="rId8"/>
    <sheet name="Tableau complémentaire A" sheetId="3" r:id="rId9"/>
    <sheet name="Tableau complémentaire B" sheetId="26" r:id="rId10"/>
    <sheet name="Tableau complémentaire C" sheetId="40" r:id="rId11"/>
    <sheet name="Tableau complémentaire D" sheetId="42" r:id="rId12"/>
    <sheet name="Tableau complémentaire E" sheetId="19" r:id="rId13"/>
    <sheet name="Tableau complémentaire F" sheetId="5" r:id="rId14"/>
    <sheet name="Tableau complémentaire G" sheetId="6" r:id="rId15"/>
    <sheet name="Tableau complémentaire H" sheetId="32" r:id="rId16"/>
    <sheet name="Tableau complémentaire I" sheetId="4" r:id="rId17"/>
    <sheet name="Tableau complémentaire J" sheetId="22" r:id="rId18"/>
    <sheet name="Tableau complémentaire K" sheetId="23" r:id="rId19"/>
    <sheet name="Tableau complémentaire L" sheetId="7" r:id="rId20"/>
    <sheet name="Tableau complementaire M" sheetId="45" r:id="rId21"/>
  </sheets>
  <definedNames>
    <definedName name="_xlnm.Print_Area" localSheetId="3">'Graphique 3'!$A$1:$L$58</definedName>
    <definedName name="_xlnm.Print_Area" localSheetId="5">'Graphique 5'!$B$2:$K$11</definedName>
    <definedName name="_xlnm.Print_Area" localSheetId="6">'Graphique 6'!$B$2:$O$17</definedName>
    <definedName name="_xlnm.Print_Area" localSheetId="0">'Tableau 1'!$A$1:$Q$9</definedName>
    <definedName name="_xlnm.Print_Area" localSheetId="8">'Tableau complémentaire A'!$B$2:$O$45</definedName>
    <definedName name="_xlnm.Print_Area" localSheetId="9">'Tableau complémentaire B'!$B$2:$M$56</definedName>
    <definedName name="_xlnm.Print_Area" localSheetId="10">'Tableau complémentaire C'!$C$2:$J$16</definedName>
    <definedName name="_xlnm.Print_Area" localSheetId="11">'Tableau complémentaire D'!$C$2:$L$32</definedName>
    <definedName name="_xlnm.Print_Area" localSheetId="12">'Tableau complémentaire E'!$B$2:$I$44</definedName>
    <definedName name="_xlnm.Print_Area" localSheetId="13">'Tableau complémentaire F'!$B$2:$H$19</definedName>
    <definedName name="_xlnm.Print_Area" localSheetId="14">'Tableau complémentaire G'!$B$2:$H$13</definedName>
    <definedName name="_xlnm.Print_Area" localSheetId="15">'Tableau complémentaire H'!$B$2:$G$21</definedName>
    <definedName name="_xlnm.Print_Area" localSheetId="16">'Tableau complémentaire I'!$B$2:$J$13</definedName>
    <definedName name="_xlnm.Print_Area" localSheetId="17">'Tableau complémentaire J'!$B$2:$I$21</definedName>
    <definedName name="_xlnm.Print_Area" localSheetId="18">'Tableau complémentaire K'!$B$2:$G$16</definedName>
    <definedName name="_xlnm.Print_Area" localSheetId="19">'Tableau complémentaire L'!$B$2:$H$24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48" l="1"/>
  <c r="I6" i="48" l="1"/>
  <c r="H6" i="48"/>
  <c r="G6" i="48"/>
  <c r="F6" i="48"/>
  <c r="E6" i="48"/>
  <c r="D6" i="48"/>
  <c r="C6" i="48"/>
  <c r="I5" i="48"/>
  <c r="H5" i="48"/>
  <c r="G5" i="48"/>
  <c r="F5" i="48"/>
  <c r="D5" i="48"/>
  <c r="C5" i="48"/>
  <c r="E8" i="33" l="1"/>
  <c r="H70" i="39" l="1"/>
  <c r="I70" i="39"/>
  <c r="J70" i="39"/>
  <c r="G70" i="39"/>
  <c r="C13" i="39" s="1"/>
  <c r="F6" i="39" l="1"/>
  <c r="D14" i="39"/>
  <c r="D17" i="39"/>
  <c r="F38" i="39"/>
  <c r="F29" i="39"/>
  <c r="C43" i="39"/>
  <c r="E23" i="39"/>
  <c r="D18" i="39"/>
  <c r="E21" i="39"/>
  <c r="D58" i="39"/>
  <c r="F37" i="39"/>
  <c r="D54" i="39"/>
  <c r="E6" i="39"/>
  <c r="E38" i="39"/>
  <c r="E10" i="39"/>
  <c r="F26" i="39"/>
  <c r="C7" i="39"/>
  <c r="C42" i="39"/>
  <c r="F41" i="39"/>
  <c r="D66" i="39"/>
  <c r="F65" i="39"/>
  <c r="F25" i="39"/>
  <c r="D21" i="39"/>
  <c r="F49" i="39"/>
  <c r="D67" i="39"/>
  <c r="E49" i="39"/>
  <c r="E47" i="39"/>
  <c r="E46" i="39"/>
  <c r="F17" i="39"/>
  <c r="C40" i="39"/>
  <c r="C39" i="39"/>
  <c r="C67" i="39"/>
  <c r="D55" i="39"/>
  <c r="E11" i="39"/>
  <c r="C30" i="39"/>
  <c r="E69" i="39"/>
  <c r="E62" i="39"/>
  <c r="E35" i="39"/>
  <c r="F62" i="39"/>
  <c r="C55" i="39"/>
  <c r="C19" i="39"/>
  <c r="D41" i="39"/>
  <c r="E61" i="39"/>
  <c r="E34" i="39"/>
  <c r="F61" i="39"/>
  <c r="F14" i="39"/>
  <c r="E50" i="39"/>
  <c r="E22" i="39"/>
  <c r="D9" i="39"/>
  <c r="C31" i="39"/>
  <c r="E45" i="39"/>
  <c r="C28" i="39"/>
  <c r="C18" i="39"/>
  <c r="D30" i="39"/>
  <c r="E26" i="39"/>
  <c r="F53" i="39"/>
  <c r="F12" i="39"/>
  <c r="E14" i="39"/>
  <c r="D6" i="39"/>
  <c r="C66" i="39"/>
  <c r="C64" i="39"/>
  <c r="D45" i="39"/>
  <c r="E37" i="39"/>
  <c r="C63" i="39"/>
  <c r="C27" i="39"/>
  <c r="D42" i="39"/>
  <c r="C54" i="39"/>
  <c r="D33" i="39"/>
  <c r="E59" i="39"/>
  <c r="E33" i="39"/>
  <c r="F60" i="39"/>
  <c r="F13" i="39"/>
  <c r="C52" i="39"/>
  <c r="C16" i="39"/>
  <c r="E58" i="39"/>
  <c r="C51" i="39"/>
  <c r="C15" i="39"/>
  <c r="D29" i="39"/>
  <c r="E57" i="39"/>
  <c r="E25" i="39"/>
  <c r="F50" i="39"/>
  <c r="F11" i="39"/>
  <c r="D69" i="39"/>
  <c r="D57" i="39"/>
  <c r="D44" i="39"/>
  <c r="D32" i="39"/>
  <c r="D20" i="39"/>
  <c r="D8" i="39"/>
  <c r="E13" i="39"/>
  <c r="F64" i="39"/>
  <c r="F52" i="39"/>
  <c r="F40" i="39"/>
  <c r="F28" i="39"/>
  <c r="F16" i="39"/>
  <c r="C65" i="39"/>
  <c r="C53" i="39"/>
  <c r="C41" i="39"/>
  <c r="C29" i="39"/>
  <c r="C17" i="39"/>
  <c r="D68" i="39"/>
  <c r="D56" i="39"/>
  <c r="D43" i="39"/>
  <c r="D31" i="39"/>
  <c r="D19" i="39"/>
  <c r="D7" i="39"/>
  <c r="E60" i="39"/>
  <c r="E48" i="39"/>
  <c r="E36" i="39"/>
  <c r="E24" i="39"/>
  <c r="E12" i="39"/>
  <c r="F63" i="39"/>
  <c r="F51" i="39"/>
  <c r="F39" i="39"/>
  <c r="F27" i="39"/>
  <c r="F15" i="39"/>
  <c r="C38" i="39"/>
  <c r="D40" i="39"/>
  <c r="F36" i="39"/>
  <c r="C61" i="39"/>
  <c r="C25" i="39"/>
  <c r="D39" i="39"/>
  <c r="E44" i="39"/>
  <c r="E20" i="39"/>
  <c r="F35" i="39"/>
  <c r="C48" i="39"/>
  <c r="D51" i="39"/>
  <c r="E43" i="39"/>
  <c r="E19" i="39"/>
  <c r="E7" i="39"/>
  <c r="F58" i="39"/>
  <c r="F46" i="39"/>
  <c r="F34" i="39"/>
  <c r="F22" i="39"/>
  <c r="F10" i="39"/>
  <c r="C62" i="39"/>
  <c r="C26" i="39"/>
  <c r="D53" i="39"/>
  <c r="D16" i="39"/>
  <c r="C37" i="39"/>
  <c r="D52" i="39"/>
  <c r="D15" i="39"/>
  <c r="F59" i="39"/>
  <c r="D46" i="39"/>
  <c r="C59" i="39"/>
  <c r="C47" i="39"/>
  <c r="C35" i="39"/>
  <c r="C23" i="39"/>
  <c r="C11" i="39"/>
  <c r="D62" i="39"/>
  <c r="D50" i="39"/>
  <c r="D37" i="39"/>
  <c r="D25" i="39"/>
  <c r="D13" i="39"/>
  <c r="E66" i="39"/>
  <c r="E54" i="39"/>
  <c r="E42" i="39"/>
  <c r="E30" i="39"/>
  <c r="E18" i="39"/>
  <c r="F69" i="39"/>
  <c r="F57" i="39"/>
  <c r="F45" i="39"/>
  <c r="F33" i="39"/>
  <c r="F21" i="39"/>
  <c r="F9" i="39"/>
  <c r="C14" i="39"/>
  <c r="D28" i="39"/>
  <c r="F48" i="39"/>
  <c r="C49" i="39"/>
  <c r="D64" i="39"/>
  <c r="D27" i="39"/>
  <c r="E68" i="39"/>
  <c r="E32" i="39"/>
  <c r="E8" i="39"/>
  <c r="F23" i="39"/>
  <c r="C60" i="39"/>
  <c r="C24" i="39"/>
  <c r="D38" i="39"/>
  <c r="E55" i="39"/>
  <c r="C58" i="39"/>
  <c r="C22" i="39"/>
  <c r="D49" i="39"/>
  <c r="D12" i="39"/>
  <c r="E53" i="39"/>
  <c r="E41" i="39"/>
  <c r="E29" i="39"/>
  <c r="E17" i="39"/>
  <c r="F68" i="39"/>
  <c r="F56" i="39"/>
  <c r="F44" i="39"/>
  <c r="F32" i="39"/>
  <c r="F20" i="39"/>
  <c r="F8" i="39"/>
  <c r="C50" i="39"/>
  <c r="D65" i="39"/>
  <c r="E9" i="39"/>
  <c r="F24" i="39"/>
  <c r="C36" i="39"/>
  <c r="D63" i="39"/>
  <c r="D26" i="39"/>
  <c r="E67" i="39"/>
  <c r="C6" i="39"/>
  <c r="C46" i="39"/>
  <c r="C34" i="39"/>
  <c r="C10" i="39"/>
  <c r="D61" i="39"/>
  <c r="D36" i="39"/>
  <c r="D24" i="39"/>
  <c r="E65" i="39"/>
  <c r="C69" i="39"/>
  <c r="C57" i="39"/>
  <c r="C45" i="39"/>
  <c r="C33" i="39"/>
  <c r="C21" i="39"/>
  <c r="C9" i="39"/>
  <c r="D60" i="39"/>
  <c r="D48" i="39"/>
  <c r="D35" i="39"/>
  <c r="D23" i="39"/>
  <c r="D11" i="39"/>
  <c r="E64" i="39"/>
  <c r="E52" i="39"/>
  <c r="E40" i="39"/>
  <c r="E28" i="39"/>
  <c r="E16" i="39"/>
  <c r="F67" i="39"/>
  <c r="F55" i="39"/>
  <c r="F43" i="39"/>
  <c r="F31" i="39"/>
  <c r="F19" i="39"/>
  <c r="F7" i="39"/>
  <c r="E56" i="39"/>
  <c r="F47" i="39"/>
  <c r="C12" i="39"/>
  <c r="E31" i="39"/>
  <c r="C68" i="39"/>
  <c r="C56" i="39"/>
  <c r="C44" i="39"/>
  <c r="C32" i="39"/>
  <c r="C20" i="39"/>
  <c r="C8" i="39"/>
  <c r="D59" i="39"/>
  <c r="D47" i="39"/>
  <c r="D34" i="39"/>
  <c r="D22" i="39"/>
  <c r="D10" i="39"/>
  <c r="E63" i="39"/>
  <c r="E51" i="39"/>
  <c r="E39" i="39"/>
  <c r="E27" i="39"/>
  <c r="E15" i="39"/>
  <c r="F66" i="39"/>
  <c r="F54" i="39"/>
  <c r="F42" i="39"/>
  <c r="F30" i="39"/>
  <c r="F18" i="39"/>
  <c r="D12" i="36"/>
  <c r="F5" i="36" s="1"/>
  <c r="C12" i="36"/>
  <c r="E6" i="36" s="1"/>
  <c r="F11" i="36" l="1"/>
  <c r="F9" i="36"/>
  <c r="F7" i="36"/>
  <c r="F10" i="36"/>
  <c r="E11" i="36"/>
  <c r="E9" i="36"/>
  <c r="E7" i="36"/>
  <c r="E5" i="36"/>
  <c r="F8" i="36"/>
  <c r="F6" i="36"/>
  <c r="E10" i="36"/>
  <c r="E8" i="36"/>
  <c r="E7" i="33"/>
  <c r="E9" i="33"/>
  <c r="E6" i="33"/>
  <c r="D6" i="33"/>
  <c r="D7" i="33"/>
  <c r="D8" i="33"/>
  <c r="D9" i="33"/>
  <c r="D10" i="33"/>
  <c r="D5" i="33"/>
  <c r="D11" i="30" l="1"/>
  <c r="D12" i="30"/>
  <c r="D8" i="30"/>
  <c r="F52" i="26" l="1"/>
  <c r="F50" i="26"/>
  <c r="F49" i="26"/>
  <c r="F48" i="26"/>
  <c r="F47" i="26"/>
  <c r="F46" i="26"/>
  <c r="F45" i="26"/>
  <c r="F44" i="26"/>
  <c r="F43" i="26"/>
  <c r="F42" i="26"/>
  <c r="F41" i="26"/>
  <c r="F40" i="26"/>
  <c r="F39" i="26"/>
  <c r="F38" i="26"/>
  <c r="F37" i="26"/>
  <c r="D36" i="26"/>
  <c r="C36" i="26"/>
  <c r="F31" i="26"/>
  <c r="F30" i="26"/>
  <c r="D29" i="26"/>
  <c r="F29" i="26" s="1"/>
  <c r="C29" i="26"/>
  <c r="F28" i="26"/>
  <c r="F27" i="26"/>
  <c r="F26" i="26"/>
  <c r="F25" i="26"/>
  <c r="F24" i="26"/>
  <c r="F23" i="26"/>
  <c r="F22" i="26"/>
  <c r="D21" i="26"/>
  <c r="F21" i="26" s="1"/>
  <c r="C21" i="26"/>
  <c r="F20" i="26"/>
  <c r="F19" i="26"/>
  <c r="F17" i="26"/>
  <c r="D16" i="26"/>
  <c r="F16" i="26" s="1"/>
  <c r="C16" i="26"/>
  <c r="F15" i="26"/>
  <c r="F14" i="26"/>
  <c r="F13" i="26"/>
  <c r="D12" i="26"/>
  <c r="F12" i="26" s="1"/>
  <c r="C12" i="26"/>
  <c r="F11" i="26"/>
  <c r="F10" i="26"/>
  <c r="F9" i="26"/>
  <c r="F8" i="26"/>
  <c r="F7" i="26"/>
  <c r="D6" i="26"/>
  <c r="F6" i="26" s="1"/>
  <c r="C6" i="26"/>
  <c r="C51" i="26" l="1"/>
  <c r="C53" i="26" s="1"/>
  <c r="D51" i="26"/>
  <c r="D53" i="26" s="1"/>
  <c r="F53" i="26" s="1"/>
  <c r="F36" i="26"/>
  <c r="F51" i="26" l="1"/>
  <c r="E28" i="3"/>
  <c r="C28" i="3"/>
  <c r="F24" i="3" l="1"/>
  <c r="F21" i="3"/>
  <c r="F25" i="3"/>
  <c r="F26" i="3"/>
  <c r="F27" i="3"/>
  <c r="F22" i="3"/>
  <c r="F23" i="3"/>
  <c r="F28" i="3" l="1"/>
</calcChain>
</file>

<file path=xl/sharedStrings.xml><?xml version="1.0" encoding="utf-8"?>
<sst xmlns="http://schemas.openxmlformats.org/spreadsheetml/2006/main" count="643" uniqueCount="435">
  <si>
    <t>publiques</t>
  </si>
  <si>
    <t>privées à but non lucratif</t>
  </si>
  <si>
    <t>privées à but lucratif</t>
  </si>
  <si>
    <t xml:space="preserve">Résidences autonomie, dont : </t>
  </si>
  <si>
    <t xml:space="preserve"> Places installées</t>
  </si>
  <si>
    <t>Évolution entre 2015 et 2019 (en %)</t>
  </si>
  <si>
    <t>Résidences autonomie</t>
  </si>
  <si>
    <t>Capacité installée</t>
  </si>
  <si>
    <t>Nombre de  places installées</t>
  </si>
  <si>
    <t>1 à 10 places</t>
  </si>
  <si>
    <t>11 à 20 places</t>
  </si>
  <si>
    <t>21 à 40 places</t>
  </si>
  <si>
    <t>41 à 60 places</t>
  </si>
  <si>
    <t>61 à 80 places</t>
  </si>
  <si>
    <t>81 à 100 places</t>
  </si>
  <si>
    <t>Non</t>
  </si>
  <si>
    <t>Total répondants</t>
  </si>
  <si>
    <t>Non renseigné</t>
  </si>
  <si>
    <t>… une équipe mobile de soins palliatifs</t>
  </si>
  <si>
    <t>… un réseau de santé en soins palliatifs (ou autre dispositif territorial de coordination disposant de compétences spécifiques en soins palliatifs)</t>
  </si>
  <si>
    <t>… une équipe mobile psychiatrique</t>
  </si>
  <si>
    <t>x</t>
  </si>
  <si>
    <t>Oui</t>
  </si>
  <si>
    <t>Habilitation totale</t>
  </si>
  <si>
    <t>Nombre de places habilitées</t>
  </si>
  <si>
    <t>… de personnes désorientées</t>
  </si>
  <si>
    <t>… de personnes handicapées avançant en âge</t>
  </si>
  <si>
    <t>…  de personnes âgées nécessitant une charge de soins importants</t>
  </si>
  <si>
    <t>Résidences autonomie privées à but lucratif</t>
  </si>
  <si>
    <t>Résidences autonomie privées à but non lucratif</t>
  </si>
  <si>
    <t>Résidences autonomie publiques</t>
  </si>
  <si>
    <t>Ensemble</t>
  </si>
  <si>
    <t>Sexe</t>
  </si>
  <si>
    <t>Hommes</t>
  </si>
  <si>
    <t>Femmes</t>
  </si>
  <si>
    <t>Moins de 65 ans</t>
  </si>
  <si>
    <t>De 65 à 69 ans</t>
  </si>
  <si>
    <t>De 70 à 74 ans</t>
  </si>
  <si>
    <t>De 75 à 79 ans</t>
  </si>
  <si>
    <t>De 80 à 84 ans</t>
  </si>
  <si>
    <t>De 85 à 89 ans</t>
  </si>
  <si>
    <t>De 90 à 94 ans</t>
  </si>
  <si>
    <t>95 ans ou plus</t>
  </si>
  <si>
    <t>Autre</t>
  </si>
  <si>
    <t>Total</t>
  </si>
  <si>
    <t>Transferts</t>
  </si>
  <si>
    <t>Toilette</t>
  </si>
  <si>
    <t>Habillage</t>
  </si>
  <si>
    <t>Moyenne</t>
  </si>
  <si>
    <t>Médiane</t>
  </si>
  <si>
    <t>5 ans et 8 mois</t>
  </si>
  <si>
    <t>2 mois</t>
  </si>
  <si>
    <t>1 an et 4 mois</t>
  </si>
  <si>
    <t>3 ans et 11 mois</t>
  </si>
  <si>
    <t>8 ans et 1 mois</t>
  </si>
  <si>
    <t>13 ans et 9 mois</t>
  </si>
  <si>
    <t>4 ans et 5 mois</t>
  </si>
  <si>
    <t>11 mois</t>
  </si>
  <si>
    <t>2 ans et 9 mois</t>
  </si>
  <si>
    <t>6 ans et 1 mois</t>
  </si>
  <si>
    <t>11 ans et 4 mois</t>
  </si>
  <si>
    <t>5 ans et 4 mois</t>
  </si>
  <si>
    <t>1 an et 2 mois</t>
  </si>
  <si>
    <t>3 ans et 6 mois</t>
  </si>
  <si>
    <t>7 ans et 5 mois</t>
  </si>
  <si>
    <t>13 ans et 1 mois</t>
  </si>
  <si>
    <t>5 ans et 1 mois</t>
  </si>
  <si>
    <t>3 mois</t>
  </si>
  <si>
    <t>3 ans et 9 mois</t>
  </si>
  <si>
    <t>7 ans et 8 mois</t>
  </si>
  <si>
    <t>12 ans et 3 mois</t>
  </si>
  <si>
    <t>4 ans</t>
  </si>
  <si>
    <t>10 mois</t>
  </si>
  <si>
    <t>2 ans et 7 mois</t>
  </si>
  <si>
    <t>5 ans et 11 mois</t>
  </si>
  <si>
    <t>10 ans et 3 mois</t>
  </si>
  <si>
    <t>4 ans et 9 mois</t>
  </si>
  <si>
    <t>2 mois et demi</t>
  </si>
  <si>
    <t>1 an et 1 mois</t>
  </si>
  <si>
    <t>3 ans et 4 mois</t>
  </si>
  <si>
    <t>7 ans et 2 mois</t>
  </si>
  <si>
    <t>11 ans et 9 mois</t>
  </si>
  <si>
    <t>Âge moyen</t>
  </si>
  <si>
    <t>Ancienneté moyenne</t>
  </si>
  <si>
    <t>82 ans et 7 mois</t>
  </si>
  <si>
    <t>4 ans et 11 mois</t>
  </si>
  <si>
    <t>82 ans et 8 mois</t>
  </si>
  <si>
    <t>5 ans et 2 mois</t>
  </si>
  <si>
    <t>84 ans et 2 mois</t>
  </si>
  <si>
    <t>84 ans et 1 mois</t>
  </si>
  <si>
    <t>78 ans et 7 mois</t>
  </si>
  <si>
    <t>4 ans et 7 mois</t>
  </si>
  <si>
    <t>4 ans et 8 mois</t>
  </si>
  <si>
    <t>Entre 1 et moins de 2 ans</t>
  </si>
  <si>
    <t>Entre 2 et moins de 3 ans</t>
  </si>
  <si>
    <t>Entre 3 et moins de 4 ans</t>
  </si>
  <si>
    <t>Entre 4 et moins de 5 ans</t>
  </si>
  <si>
    <t>Entre 5 et moins de 6 ans</t>
  </si>
  <si>
    <t>6 ans et plus</t>
  </si>
  <si>
    <t>Espace de restauration</t>
  </si>
  <si>
    <t>Salon aménagé</t>
  </si>
  <si>
    <t>Espace pour les activités, les animations, les spectacles</t>
  </si>
  <si>
    <t>Espace télévision</t>
  </si>
  <si>
    <t>Jardin aménagé</t>
  </si>
  <si>
    <t>Espace pour les soins médicaux</t>
  </si>
  <si>
    <t>Système adapté à la pesée</t>
  </si>
  <si>
    <t>Salle multisensorielle</t>
  </si>
  <si>
    <t>Proximité des commerces et services</t>
  </si>
  <si>
    <t>Transports en commun à proximité</t>
  </si>
  <si>
    <t>Le bâtiment dispose de places de stationnement adaptées</t>
  </si>
  <si>
    <t>Fonction principale exercée</t>
  </si>
  <si>
    <t xml:space="preserve">Directeur </t>
  </si>
  <si>
    <t>Médecin directeur</t>
  </si>
  <si>
    <t>Directeur adjoint, attaché de direction, économe</t>
  </si>
  <si>
    <t xml:space="preserve">Autre personnel des services généraux </t>
  </si>
  <si>
    <t>Cadre infirmier</t>
  </si>
  <si>
    <t xml:space="preserve">Cadre infirmier psychiatrique </t>
  </si>
  <si>
    <t>Cadre paramédical non infirmier</t>
  </si>
  <si>
    <t>Cadre socio-éducatif ou autre cadre social</t>
  </si>
  <si>
    <t>Éducateur spécialisé</t>
  </si>
  <si>
    <t>Moniteur-éducateur</t>
  </si>
  <si>
    <t>Assistant de service social</t>
  </si>
  <si>
    <t>Conseiller en économie sociale familiale</t>
  </si>
  <si>
    <t>Animateur social</t>
  </si>
  <si>
    <t>Autre personnel éducatif, pédagogique et social</t>
  </si>
  <si>
    <t>Médecin coordonnateur</t>
  </si>
  <si>
    <t xml:space="preserve">Médecin généraliste </t>
  </si>
  <si>
    <t>Gériatre</t>
  </si>
  <si>
    <t>Psychiatre</t>
  </si>
  <si>
    <t xml:space="preserve">Autre médecin spécialiste </t>
  </si>
  <si>
    <t xml:space="preserve">Psychologue </t>
  </si>
  <si>
    <t>Infirmier coordonnateur</t>
  </si>
  <si>
    <t>Infirmier psychiatrique</t>
  </si>
  <si>
    <t xml:space="preserve">Masseur-kinésithérapeute </t>
  </si>
  <si>
    <t xml:space="preserve">Ergothérapeute </t>
  </si>
  <si>
    <t xml:space="preserve">Psychomotricien, rééducateur en psychomotricité </t>
  </si>
  <si>
    <t>Intervenant en activité physique adaptée</t>
  </si>
  <si>
    <t>Diététicien</t>
  </si>
  <si>
    <t>Aide-soignant non assistant de soins en gérontologie</t>
  </si>
  <si>
    <t>Aide-soignant assistant de soins en gérontologie</t>
  </si>
  <si>
    <t>Autre personnel paramédical</t>
  </si>
  <si>
    <t>% de femmes</t>
  </si>
  <si>
    <t>nd*</t>
  </si>
  <si>
    <t>Type d’activité</t>
  </si>
  <si>
    <t>GIR 1 à 4</t>
  </si>
  <si>
    <t>Déplacements intérieurs</t>
  </si>
  <si>
    <t>Élimination</t>
  </si>
  <si>
    <t>Alimentation</t>
  </si>
  <si>
    <t>Orientation</t>
  </si>
  <si>
    <t>Cohérence</t>
  </si>
  <si>
    <t>Prestations</t>
  </si>
  <si>
    <t>Mise à disposition et entretien de locaux collectifs</t>
  </si>
  <si>
    <t>Libellé court</t>
  </si>
  <si>
    <t>Administration générale</t>
  </si>
  <si>
    <t>Animation</t>
  </si>
  <si>
    <t>Accès à un service de restauration</t>
  </si>
  <si>
    <t>Restauration</t>
  </si>
  <si>
    <t>Accès à un service de blanchisserie</t>
  </si>
  <si>
    <t>Blanchisserie</t>
  </si>
  <si>
    <t>Internet</t>
  </si>
  <si>
    <t>Locaux collectifs</t>
  </si>
  <si>
    <t xml:space="preserve">       actions visant à favoriser le lien social, améliorer le cadre de vie et repérer des fragilités</t>
  </si>
  <si>
    <t xml:space="preserve">       recours à un ou plusieurs intervenants extérieurs</t>
  </si>
  <si>
    <t xml:space="preserve">       recours à une ou plusieurs personnes en service civique</t>
  </si>
  <si>
    <t>Décès</t>
  </si>
  <si>
    <t>Ehpad</t>
  </si>
  <si>
    <t>Domicile</t>
  </si>
  <si>
    <t>En 2019</t>
  </si>
  <si>
    <t>En 2015</t>
  </si>
  <si>
    <t>Âge en années</t>
  </si>
  <si>
    <t>Pyramides des âges en 2019</t>
  </si>
  <si>
    <t>Variable</t>
  </si>
  <si>
    <t>Q1</t>
  </si>
  <si>
    <t>Q3</t>
  </si>
  <si>
    <t>Pension de retraite</t>
  </si>
  <si>
    <t>Salaire</t>
  </si>
  <si>
    <t>Chômage</t>
  </si>
  <si>
    <t>Pension alimentaire</t>
  </si>
  <si>
    <t>Bénéfice agricole</t>
  </si>
  <si>
    <t>Bénéfices non commerciaux</t>
  </si>
  <si>
    <t>Revenu total individuel</t>
  </si>
  <si>
    <t xml:space="preserve">En % </t>
  </si>
  <si>
    <t>En %</t>
  </si>
  <si>
    <t>Plus de 101 places</t>
  </si>
  <si>
    <t>Répartition (en %)</t>
  </si>
  <si>
    <t>Pension mensuelle moyenne (en euros)</t>
  </si>
  <si>
    <t>Pension mensuelle médiane (en euros)</t>
  </si>
  <si>
    <t>Catégorie</t>
  </si>
  <si>
    <t>Célibataire/divorcé</t>
  </si>
  <si>
    <t>1 170</t>
  </si>
  <si>
    <t>1 040</t>
  </si>
  <si>
    <t>Femme célibataire/divorcée</t>
  </si>
  <si>
    <t>1 200</t>
  </si>
  <si>
    <t>1 490</t>
  </si>
  <si>
    <t>1 100</t>
  </si>
  <si>
    <t>Homme célibataire/divorcé</t>
  </si>
  <si>
    <t>1 130</t>
  </si>
  <si>
    <t>1 410</t>
  </si>
  <si>
    <t>Veuf</t>
  </si>
  <si>
    <t>1 640</t>
  </si>
  <si>
    <t>1 460</t>
  </si>
  <si>
    <t>Femme veuve</t>
  </si>
  <si>
    <t>1 570</t>
  </si>
  <si>
    <t>Homme veuf</t>
  </si>
  <si>
    <t>2 070</t>
  </si>
  <si>
    <t>1 810</t>
  </si>
  <si>
    <t>Femme</t>
  </si>
  <si>
    <t>1 480</t>
  </si>
  <si>
    <t>1 350</t>
  </si>
  <si>
    <t>Homme</t>
  </si>
  <si>
    <t>1 540</t>
  </si>
  <si>
    <t>1 360</t>
  </si>
  <si>
    <t>Personnes accueillies</t>
  </si>
  <si>
    <t>Répartition des résidents</t>
  </si>
  <si>
    <t>0,0</t>
  </si>
  <si>
    <t>Ensemble des communes</t>
  </si>
  <si>
    <t>GIR 1</t>
  </si>
  <si>
    <t>GIR 2</t>
  </si>
  <si>
    <t>GIR 3</t>
  </si>
  <si>
    <t>GIR 4</t>
  </si>
  <si>
    <t>GIR 5</t>
  </si>
  <si>
    <t>GIR 6</t>
  </si>
  <si>
    <r>
      <rPr>
        <b/>
        <sz val="8"/>
        <rFont val="Marianne"/>
        <family val="3"/>
      </rPr>
      <t>S</t>
    </r>
    <r>
      <rPr>
        <b/>
        <sz val="8"/>
        <color rgb="FF000000"/>
        <rFont val="Marianne"/>
        <family val="3"/>
      </rPr>
      <t>tatut juridique</t>
    </r>
  </si>
  <si>
    <r>
      <t>Effectifs 
(en ETP)</t>
    </r>
    <r>
      <rPr>
        <b/>
        <vertAlign val="superscript"/>
        <sz val="8"/>
        <color rgb="FF000000"/>
        <rFont val="Marianne"/>
        <family val="3"/>
      </rPr>
      <t xml:space="preserve"> 1</t>
    </r>
  </si>
  <si>
    <r>
      <t xml:space="preserve">Communes densément peuplées
</t>
    </r>
    <r>
      <rPr>
        <sz val="8"/>
        <color rgb="FF000000"/>
        <rFont val="Marianne"/>
        <family val="3"/>
      </rPr>
      <t>(880 établissements)</t>
    </r>
  </si>
  <si>
    <r>
      <t xml:space="preserve">Communes de densité intermédiaire
</t>
    </r>
    <r>
      <rPr>
        <sz val="8"/>
        <color rgb="FF000000"/>
        <rFont val="Marianne"/>
        <family val="3"/>
      </rPr>
      <t>(720 établissements)</t>
    </r>
  </si>
  <si>
    <r>
      <t xml:space="preserve">Communes peu denses
</t>
    </r>
    <r>
      <rPr>
        <sz val="8"/>
        <color rgb="FF000000"/>
        <rFont val="Marianne"/>
        <family val="3"/>
      </rPr>
      <t xml:space="preserve">(635 établissements) </t>
    </r>
    <r>
      <rPr>
        <b/>
        <sz val="8"/>
        <color rgb="FF000000"/>
        <rFont val="Marianne"/>
        <family val="3"/>
      </rPr>
      <t>et très peu denses</t>
    </r>
    <r>
      <rPr>
        <sz val="8"/>
        <color rgb="FF000000"/>
        <rFont val="Marianne"/>
        <family val="3"/>
      </rPr>
      <t xml:space="preserve"> (25 établissements)</t>
    </r>
  </si>
  <si>
    <r>
      <rPr>
        <b/>
        <sz val="8"/>
        <rFont val="Marianne"/>
        <family val="3"/>
      </rPr>
      <t>P</t>
    </r>
    <r>
      <rPr>
        <b/>
        <sz val="8"/>
        <color indexed="8"/>
        <rFont val="Marianne"/>
        <family val="3"/>
      </rPr>
      <t>laces installées</t>
    </r>
  </si>
  <si>
    <t>Effectifs en ETP</t>
  </si>
  <si>
    <t>Transports mis en place par l’établissement</t>
  </si>
  <si>
    <t>Si le bâtiment comprend un ou plusieurs étages, l’ascenseur est accessible en fauteuil roulant</t>
  </si>
  <si>
    <t>Les étages et couloirs disposent d’une signalétique particulière (dessin, couleur, etc.) autre ou en plus du nom ou numéro</t>
  </si>
  <si>
    <t>Chambre d’accueil pour les familles</t>
  </si>
  <si>
    <t>Salle de bains ou salle d’eau à usage collectif</t>
  </si>
  <si>
    <t xml:space="preserve">Oui, par le biais d’une convention </t>
  </si>
  <si>
    <t>Oui, par le biais de son rattachement à une structure sanitaire disposant d’une équipe de ce type</t>
  </si>
  <si>
    <t>… une équipe mobile d’intervention gériatrique</t>
  </si>
  <si>
    <t xml:space="preserve">       actions d’informations et de conseil en matière de prévention en santé et d’hygiène</t>
  </si>
  <si>
    <t>Actions ouvertes à d’autres personnes âgées ne résidant pas dans l’établissement</t>
  </si>
  <si>
    <t>… d’autres personnes âgées dépendantes (addiction, agressivité, troubles du comportement, troubles psychiatriques, etc.)</t>
  </si>
  <si>
    <t>Pas d’habilitation</t>
  </si>
  <si>
    <t>Ancienneté dans l’établissement</t>
  </si>
  <si>
    <t>Moins d’un an</t>
  </si>
  <si>
    <t>Âge à l’entrée</t>
  </si>
  <si>
    <t xml:space="preserve">Autre personnel de direction, de gestion ou d’administration </t>
  </si>
  <si>
    <t xml:space="preserve">Infirmier diplômé d’État </t>
  </si>
  <si>
    <t>Nombre d’établissements</t>
  </si>
  <si>
    <t>Revenu d’activité</t>
  </si>
  <si>
    <t>Administration générale (dont état des lieux d’entrée et de sortie)</t>
  </si>
  <si>
    <t>Prestations d’animation de la vie sociale (internes et externes)</t>
  </si>
  <si>
    <t>Offre d’actions collectives et individuelles de prévention de la perte d’autonomie au sein de l’établissement ou extérieur à celui-ci</t>
  </si>
  <si>
    <t>Prévention de la perte d’autonomie</t>
  </si>
  <si>
    <t>Établissements</t>
  </si>
  <si>
    <t>Personnes 
accueillies</t>
  </si>
  <si>
    <t>Personnels</t>
  </si>
  <si>
    <t>Taux 
d’encadrement
(en %)</t>
  </si>
  <si>
    <t>dont places en hébergement permanent</t>
  </si>
  <si>
    <t>dont personnes en hébergement permanent</t>
  </si>
  <si>
    <t>Personnel des services généraux</t>
  </si>
  <si>
    <t>Personnel médical</t>
  </si>
  <si>
    <t>Psychologue, personnel paramédical ou soignant</t>
  </si>
  <si>
    <t>Agent de service hospitalier (public) ou agent de service (privé)</t>
  </si>
  <si>
    <r>
      <rPr>
        <b/>
        <sz val="8"/>
        <rFont val="Marianne"/>
        <family val="3"/>
      </rPr>
      <t>Source &gt;</t>
    </r>
    <r>
      <rPr>
        <sz val="8"/>
        <rFont val="Marianne"/>
        <family val="3"/>
      </rPr>
      <t xml:space="preserve"> DREES, enquête EHPA 2019.</t>
    </r>
  </si>
  <si>
    <t xml:space="preserve">Ehpad </t>
  </si>
  <si>
    <t>Personnel de direction, de gestion et d’administration</t>
  </si>
  <si>
    <t>Personnel d’encadrement</t>
  </si>
  <si>
    <t>Personnel éducatif, pédagogique, social et d’animation</t>
  </si>
  <si>
    <t>GIR 1 à 2</t>
  </si>
  <si>
    <t>GIR 3 à 4</t>
  </si>
  <si>
    <r>
      <rPr>
        <b/>
        <sz val="8"/>
        <color theme="1"/>
        <rFont val="Marianne"/>
        <family val="3"/>
      </rPr>
      <t>Source</t>
    </r>
    <r>
      <rPr>
        <sz val="8"/>
        <color theme="1"/>
        <rFont val="Marianne"/>
        <family val="3"/>
      </rPr>
      <t xml:space="preserve"> </t>
    </r>
    <r>
      <rPr>
        <b/>
        <sz val="8"/>
        <color theme="1"/>
        <rFont val="Marianne"/>
        <family val="3"/>
      </rPr>
      <t>&gt;</t>
    </r>
    <r>
      <rPr>
        <sz val="8"/>
        <color theme="1"/>
        <rFont val="Marianne"/>
        <family val="3"/>
      </rPr>
      <t xml:space="preserve"> DREES, enquête EHPA 2019.</t>
    </r>
  </si>
  <si>
    <t>Effectif</t>
  </si>
  <si>
    <t>Autre que décès (en %)</t>
  </si>
  <si>
    <t>Motif regroupé</t>
  </si>
  <si>
    <t>En  %</t>
  </si>
  <si>
    <r>
      <rPr>
        <b/>
        <sz val="8"/>
        <rFont val="Marianne"/>
        <family val="3"/>
      </rPr>
      <t>Source &gt;</t>
    </r>
    <r>
      <rPr>
        <sz val="8"/>
        <rFont val="Marianne"/>
        <family val="3"/>
      </rPr>
      <t xml:space="preserve"> DREES, enquêtes EHPA 2015 et 2019.</t>
    </r>
  </si>
  <si>
    <t>Part (en %)</t>
  </si>
  <si>
    <t>Accès à Internet</t>
  </si>
  <si>
    <r>
      <rPr>
        <b/>
        <sz val="8"/>
        <rFont val="Marianne"/>
        <family val="3"/>
      </rPr>
      <t xml:space="preserve">Source &gt; </t>
    </r>
    <r>
      <rPr>
        <sz val="8"/>
        <rFont val="Marianne"/>
        <family val="3"/>
      </rPr>
      <t>DREES, enquête EHPA 2019.</t>
    </r>
  </si>
  <si>
    <r>
      <rPr>
        <b/>
        <sz val="8"/>
        <rFont val="Marianne"/>
        <family val="3"/>
      </rPr>
      <t>Champ &gt;</t>
    </r>
    <r>
      <rPr>
        <sz val="8"/>
        <rFont val="Marianne"/>
        <family val="3"/>
      </rPr>
      <t xml:space="preserve"> Résidences autonomie, France métropolitaine et DROM, hors Mayotte.</t>
    </r>
  </si>
  <si>
    <t>Taux d’occupation 
(en nombre de personnes accueillies pour 100 places)</t>
  </si>
  <si>
    <t xml:space="preserve">Taux d’établissements ayant signé une convention avec un établissement de santé au titre de la filière gériatrique (hors « Plan bleu ») </t>
  </si>
  <si>
    <t>Taux d’établissements accueillant des bénéficiaires de l’allocation de logement sociale</t>
  </si>
  <si>
    <t>Taux d’établissements bénéficiant d’une convention relative à l’aide personnalisée au logement</t>
  </si>
  <si>
    <t>Statut juridique de la résidence autonomie</t>
  </si>
  <si>
    <r>
      <rPr>
        <b/>
        <sz val="8"/>
        <rFont val="Marianne"/>
        <family val="3"/>
      </rPr>
      <t xml:space="preserve">Sources &gt; </t>
    </r>
    <r>
      <rPr>
        <sz val="8"/>
        <rFont val="Marianne"/>
        <family val="3"/>
      </rPr>
      <t>DREES, enquête EHPA 2019 ; COG, Insee, grille communale de densité à quatre niveaux au 1</t>
    </r>
    <r>
      <rPr>
        <vertAlign val="superscript"/>
        <sz val="8"/>
        <rFont val="Marianne"/>
        <family val="3"/>
      </rPr>
      <t>er</t>
    </r>
    <r>
      <rPr>
        <sz val="8"/>
        <rFont val="Marianne"/>
        <family val="3"/>
      </rPr>
      <t xml:space="preserve"> janvier 2021.</t>
    </r>
  </si>
  <si>
    <t>Part nulle (en %)</t>
  </si>
  <si>
    <t xml:space="preserve">Agent administratif et personnel de bureau (secrétaire, standardiste, hôtesse d’accueil, personnel informatique, comptable…) </t>
  </si>
  <si>
    <t xml:space="preserve">Ouvrier professionnel (plombier, électricien, jardinier, cuisinier…) </t>
  </si>
  <si>
    <t xml:space="preserve">Agent de service général (agent de buanderie, agent de cuisine…) </t>
  </si>
  <si>
    <t>Accompagnant éducatif et social (ex-AMP et AVS)</t>
  </si>
  <si>
    <t>Autre personnel médical (orthophoniste, orthoptiste…)</t>
  </si>
  <si>
    <t>Pédicure-podologue</t>
  </si>
  <si>
    <t xml:space="preserve">… Un professionnel </t>
  </si>
  <si>
    <t>… Un infirmier</t>
  </si>
  <si>
    <t>… Une astreinte d’infirmier assurée la nuit 7j/7</t>
  </si>
  <si>
    <t xml:space="preserve">… L’astreinte est mutualisée entre plusieurs établissements </t>
  </si>
  <si>
    <t>… Un aide-soignant</t>
  </si>
  <si>
    <t>L’établissement déclare avoir au moins  présent sur place 24 h/24 et 7 j/7…</t>
  </si>
  <si>
    <r>
      <rPr>
        <b/>
        <sz val="8"/>
        <color theme="1"/>
        <rFont val="Marianne"/>
        <family val="3"/>
      </rPr>
      <t>Champ &gt;</t>
    </r>
    <r>
      <rPr>
        <sz val="8"/>
        <color theme="1"/>
        <rFont val="Marianne"/>
        <family val="3"/>
      </rPr>
      <t xml:space="preserve"> Résidences autonomie, France métropolitaine et DROM, hors Mayotte.</t>
    </r>
  </si>
  <si>
    <r>
      <t>1</t>
    </r>
    <r>
      <rPr>
        <b/>
        <vertAlign val="superscript"/>
        <sz val="8"/>
        <rFont val="Marianne"/>
        <family val="3"/>
      </rPr>
      <t>er</t>
    </r>
    <r>
      <rPr>
        <b/>
        <sz val="8"/>
        <rFont val="Marianne"/>
        <family val="3"/>
      </rPr>
      <t xml:space="preserve"> décile</t>
    </r>
  </si>
  <si>
    <r>
      <t>1</t>
    </r>
    <r>
      <rPr>
        <b/>
        <vertAlign val="superscript"/>
        <sz val="8"/>
        <rFont val="Marianne"/>
        <family val="3"/>
      </rPr>
      <t>er</t>
    </r>
    <r>
      <rPr>
        <b/>
        <sz val="8"/>
        <rFont val="Marianne"/>
        <family val="3"/>
      </rPr>
      <t xml:space="preserve"> quartile</t>
    </r>
  </si>
  <si>
    <r>
      <t>3</t>
    </r>
    <r>
      <rPr>
        <b/>
        <vertAlign val="superscript"/>
        <sz val="8"/>
        <rFont val="Marianne"/>
        <family val="3"/>
      </rPr>
      <t>e</t>
    </r>
    <r>
      <rPr>
        <b/>
        <sz val="8"/>
        <rFont val="Marianne"/>
        <family val="3"/>
      </rPr>
      <t xml:space="preserve"> quartile</t>
    </r>
  </si>
  <si>
    <r>
      <t>9</t>
    </r>
    <r>
      <rPr>
        <b/>
        <vertAlign val="superscript"/>
        <sz val="8"/>
        <rFont val="Marianne"/>
        <family val="3"/>
      </rPr>
      <t>e</t>
    </r>
    <r>
      <rPr>
        <b/>
        <sz val="8"/>
        <rFont val="Marianne"/>
        <family val="3"/>
      </rPr>
      <t xml:space="preserve"> décile</t>
    </r>
  </si>
  <si>
    <t>a - Durée de séjour des sortants</t>
  </si>
  <si>
    <t>b - Âge moyen et ancienneté moyenne des résidents au 31/12</t>
  </si>
  <si>
    <t>c - Répartition des résidents selon l’ancienneté dans l’établissement et le sexe</t>
  </si>
  <si>
    <t xml:space="preserve"> Au 31/12/2019</t>
  </si>
  <si>
    <t>Au 31/12/2015</t>
  </si>
  <si>
    <t>b - Estimation du nombre de places habilitées à recevoir des bénéficiaires de l’aide sociale départementale - Situation au 31/12</t>
  </si>
  <si>
    <t>a - Nombre d’établissements habilités à recevoir des bénéficiaires de l’aide sociale départementale en 2019</t>
  </si>
  <si>
    <t>Habilitation partielle pour 50 % des places ou moins</t>
  </si>
  <si>
    <t>Habilitation partielle pour plus de 50 % des places</t>
  </si>
  <si>
    <r>
      <rPr>
        <b/>
        <sz val="8"/>
        <color theme="1"/>
        <rFont val="Marianne"/>
        <family val="3"/>
      </rPr>
      <t>Source &gt;</t>
    </r>
    <r>
      <rPr>
        <sz val="8"/>
        <color theme="1"/>
        <rFont val="Marianne"/>
        <family val="3"/>
      </rPr>
      <t xml:space="preserve"> DREES, enquêtes EHPA 2015 et 2019.</t>
    </r>
  </si>
  <si>
    <t>Perception d’un forfait soins</t>
  </si>
  <si>
    <t>Perception d’un forfait autonomie</t>
  </si>
  <si>
    <t xml:space="preserve">       ateliers de prévention santé (nutrition, mémoire, sommeil…)</t>
  </si>
  <si>
    <r>
      <rPr>
        <b/>
        <sz val="8"/>
        <color theme="1"/>
        <rFont val="Marianne"/>
        <family val="3"/>
      </rPr>
      <t>Source &gt;</t>
    </r>
    <r>
      <rPr>
        <sz val="8"/>
        <color theme="1"/>
        <rFont val="Marianne"/>
        <family val="3"/>
      </rPr>
      <t xml:space="preserve"> DREES, enquêtes EHPA 2011, 2015 et 2019.</t>
    </r>
  </si>
  <si>
    <t>Signature d’un CPOM</t>
  </si>
  <si>
    <t>Financement des actions individuelles et collectives de prévention de la perte d’autonomie, dont</t>
  </si>
  <si>
    <t xml:space="preserve">       maintien et entretien des facultés (physiques, cognitives…)</t>
  </si>
  <si>
    <t>Dépenses de fonctionnement ou d’intervention de personnel, dont</t>
  </si>
  <si>
    <t xml:space="preserve">       rémunération du personnel</t>
  </si>
  <si>
    <t>Pourcentage d’établissements ayant signé une convention ou pouvant bénéficier par le biais de son rattachement à une structure sanitaire, de…</t>
  </si>
  <si>
    <r>
      <t xml:space="preserve">… une convention au titre de la filière gériatrique (hors </t>
    </r>
    <r>
      <rPr>
        <sz val="8"/>
        <color rgb="FF000000"/>
        <rFont val="Calibri"/>
        <family val="2"/>
      </rPr>
      <t xml:space="preserve">« </t>
    </r>
    <r>
      <rPr>
        <sz val="8"/>
        <color rgb="FF000000"/>
        <rFont val="Marianne"/>
        <family val="3"/>
      </rPr>
      <t>Plan bleu »)</t>
    </r>
  </si>
  <si>
    <t>Établissement rattaché à une structure sanitaire disposant d’équipes ou de réseaux de ce type</t>
  </si>
  <si>
    <t>Présence de…</t>
  </si>
  <si>
    <t>Salon de coiffure/esthétique</t>
  </si>
  <si>
    <t>Espace de kinésithérapie/rééducation</t>
  </si>
  <si>
    <t>En nombre de résidents</t>
  </si>
  <si>
    <r>
      <rPr>
        <b/>
        <sz val="8"/>
        <color theme="1"/>
        <rFont val="Marianne"/>
        <family val="3"/>
      </rPr>
      <t>Source</t>
    </r>
    <r>
      <rPr>
        <sz val="8"/>
        <color theme="1"/>
        <rFont val="Marianne"/>
        <family val="3"/>
      </rPr>
      <t xml:space="preserve"> &gt; enquêtes EHPA 2019, 2015 et 2011.</t>
    </r>
  </si>
  <si>
    <t>Tableau complémentaire K – Environnement et accessibilité des bâtiments des établissements - Situation au 31/12</t>
  </si>
  <si>
    <r>
      <t xml:space="preserve">En 2019 
</t>
    </r>
    <r>
      <rPr>
        <b/>
        <sz val="8"/>
        <rFont val="Marianne"/>
      </rPr>
      <t>(en ETP)</t>
    </r>
  </si>
  <si>
    <r>
      <t xml:space="preserve">En 2015
</t>
    </r>
    <r>
      <rPr>
        <b/>
        <sz val="8"/>
        <rFont val="Marianne"/>
      </rPr>
      <t>(en ETP)</t>
    </r>
  </si>
  <si>
    <r>
      <rPr>
        <b/>
        <sz val="8"/>
        <rFont val="Marianne"/>
        <family val="3"/>
      </rPr>
      <t>Lecture &gt;</t>
    </r>
    <r>
      <rPr>
        <sz val="8"/>
        <rFont val="Marianne"/>
        <family val="3"/>
      </rPr>
      <t xml:space="preserve"> 84,2 % des résidents d’EHPA, d’Ehpad ou d’USLD et 43,2 % des personnes en résidence autonomie ne se déplacent pas de manière autonome dans l’établissement. Leur capacité à se déplacer a été évaluée aux niveaux B (« Fait partiellement, ou non habituellement ou non correctement ») ou C (« Ne fait pas ») [grille Aggir, variables évaluatives du GIR].</t>
    </r>
  </si>
  <si>
    <t>a - Résidences autonomie en 2019</t>
  </si>
  <si>
    <t>b - Logements-foyers en 2015</t>
  </si>
  <si>
    <r>
      <rPr>
        <b/>
        <sz val="8"/>
        <rFont val="Marianne"/>
        <family val="3"/>
      </rPr>
      <t>Champ &gt;</t>
    </r>
    <r>
      <rPr>
        <sz val="8"/>
        <rFont val="Marianne"/>
        <family val="3"/>
      </rPr>
      <t xml:space="preserve"> Résidences autonomie,  France métropolitaine et DROM, hors Mayotte, au 31 décembre 2019.</t>
    </r>
  </si>
  <si>
    <r>
      <rPr>
        <b/>
        <sz val="8"/>
        <rFont val="Marianne"/>
        <family val="3"/>
      </rPr>
      <t>Champ &gt;</t>
    </r>
    <r>
      <rPr>
        <sz val="8"/>
        <rFont val="Marianne"/>
        <family val="3"/>
      </rPr>
      <t xml:space="preserve"> Logements-foyers, France métropolitaine et DROM, hors Mayotte, au 31 décembre 2015.</t>
    </r>
  </si>
  <si>
    <t>Sécurité 24 h/24</t>
  </si>
  <si>
    <t>Taux d’établissements ayant accès à une équipe mobile de soins palliatifs 
(en %)</t>
  </si>
  <si>
    <t>Taux d’établissements ayant accès à un réseau de santé en soins palliatifs (en %)</t>
  </si>
  <si>
    <t>Taux d’établissements ayant accès à une équipe mobile d’intervention gériatrique (en %)</t>
  </si>
  <si>
    <t>Taux d’établissements ayant accès à une équipe mobile psychiatrique 
(en %)</t>
  </si>
  <si>
    <t>Taux de personnes en GIR 1 à 4 (en %)</t>
  </si>
  <si>
    <r>
      <rPr>
        <b/>
        <sz val="8"/>
        <color theme="1"/>
        <rFont val="Marianne"/>
      </rPr>
      <t>Lecture &gt;</t>
    </r>
    <r>
      <rPr>
        <sz val="8"/>
        <color theme="1"/>
        <rFont val="Marianne"/>
      </rPr>
      <t xml:space="preserve"> En 2019, les résidences autonomie comptabilisent 2</t>
    </r>
    <r>
      <rPr>
        <sz val="8"/>
        <color theme="1"/>
        <rFont val="Calibri"/>
        <family val="2"/>
      </rPr>
      <t> </t>
    </r>
    <r>
      <rPr>
        <sz val="8"/>
        <color theme="1"/>
        <rFont val="Marianne"/>
      </rPr>
      <t>260</t>
    </r>
    <r>
      <rPr>
        <sz val="8"/>
        <color theme="1"/>
        <rFont val="Calibri"/>
        <family val="2"/>
      </rPr>
      <t> </t>
    </r>
    <r>
      <rPr>
        <sz val="8"/>
        <color theme="1"/>
        <rFont val="Marianne"/>
      </rPr>
      <t>établissements dans lesquels 114</t>
    </r>
    <r>
      <rPr>
        <sz val="8"/>
        <color theme="1"/>
        <rFont val="Calibri"/>
        <family val="2"/>
      </rPr>
      <t> </t>
    </r>
    <r>
      <rPr>
        <sz val="8"/>
        <color theme="1"/>
        <rFont val="Marianne"/>
      </rPr>
      <t>120</t>
    </r>
    <r>
      <rPr>
        <sz val="8"/>
        <color theme="1"/>
        <rFont val="Calibri"/>
        <family val="2"/>
      </rPr>
      <t> </t>
    </r>
    <r>
      <rPr>
        <sz val="8"/>
        <color theme="1"/>
        <rFont val="Marianne"/>
      </rPr>
      <t>places installées sont disponibles. Elles accueillent 99</t>
    </r>
    <r>
      <rPr>
        <sz val="8"/>
        <color theme="1"/>
        <rFont val="Calibri"/>
        <family val="2"/>
      </rPr>
      <t> </t>
    </r>
    <r>
      <rPr>
        <sz val="8"/>
        <color theme="1"/>
        <rFont val="Marianne"/>
      </rPr>
      <t>600</t>
    </r>
    <r>
      <rPr>
        <sz val="8"/>
        <color theme="1"/>
        <rFont val="Calibri"/>
        <family val="2"/>
      </rPr>
      <t> </t>
    </r>
    <r>
      <rPr>
        <sz val="8"/>
        <color theme="1"/>
        <rFont val="Marianne"/>
      </rPr>
      <t>personnes qui sont encadrées par 18</t>
    </r>
    <r>
      <rPr>
        <sz val="8"/>
        <color theme="1"/>
        <rFont val="Calibri"/>
        <family val="2"/>
      </rPr>
      <t> </t>
    </r>
    <r>
      <rPr>
        <sz val="8"/>
        <color theme="1"/>
        <rFont val="Marianne"/>
      </rPr>
      <t>100</t>
    </r>
    <r>
      <rPr>
        <sz val="8"/>
        <color theme="1"/>
        <rFont val="Calibri"/>
        <family val="2"/>
      </rPr>
      <t> </t>
    </r>
    <r>
      <rPr>
        <sz val="8"/>
        <color theme="1"/>
        <rFont val="Marianne"/>
      </rPr>
      <t>professionnels.</t>
    </r>
  </si>
  <si>
    <r>
      <rPr>
        <b/>
        <sz val="8"/>
        <color theme="1"/>
        <rFont val="Marianne"/>
      </rPr>
      <t>Lecture &gt;</t>
    </r>
    <r>
      <rPr>
        <sz val="8"/>
        <color theme="1"/>
        <rFont val="Marianne"/>
      </rPr>
      <t xml:space="preserve"> Les résidents évalués en GIR</t>
    </r>
    <r>
      <rPr>
        <sz val="8"/>
        <color theme="1"/>
        <rFont val="Calibri"/>
        <family val="2"/>
      </rPr>
      <t> </t>
    </r>
    <r>
      <rPr>
        <sz val="8"/>
        <color theme="1"/>
        <rFont val="Marianne"/>
      </rPr>
      <t>6 représentent 56,5</t>
    </r>
    <r>
      <rPr>
        <sz val="8"/>
        <color theme="1"/>
        <rFont val="Calibri"/>
        <family val="2"/>
      </rPr>
      <t> </t>
    </r>
    <r>
      <rPr>
        <sz val="8"/>
        <color theme="1"/>
        <rFont val="Marianne"/>
      </rPr>
      <t>% de la population accueillie en résidence autonomie, alors qu’ils ne sont que 2,3</t>
    </r>
    <r>
      <rPr>
        <sz val="8"/>
        <color theme="1"/>
        <rFont val="Calibri"/>
        <family val="2"/>
      </rPr>
      <t> </t>
    </r>
    <r>
      <rPr>
        <sz val="8"/>
        <color theme="1"/>
        <rFont val="Marianne"/>
      </rPr>
      <t>% en Ehpad.</t>
    </r>
  </si>
  <si>
    <r>
      <rPr>
        <b/>
        <sz val="8"/>
        <color theme="1"/>
        <rFont val="Marianne"/>
      </rPr>
      <t>Lecture &gt;</t>
    </r>
    <r>
      <rPr>
        <sz val="8"/>
        <color theme="1"/>
        <rFont val="Marianne"/>
      </rPr>
      <t xml:space="preserve"> Les femmes âgées de 90</t>
    </r>
    <r>
      <rPr>
        <sz val="8"/>
        <color theme="1"/>
        <rFont val="Calibri"/>
        <family val="2"/>
      </rPr>
      <t> </t>
    </r>
    <r>
      <rPr>
        <sz val="8"/>
        <color theme="1"/>
        <rFont val="Marianne"/>
      </rPr>
      <t>ans représentent 3,71</t>
    </r>
    <r>
      <rPr>
        <sz val="8"/>
        <color theme="1"/>
        <rFont val="Calibri"/>
        <family val="2"/>
      </rPr>
      <t> </t>
    </r>
    <r>
      <rPr>
        <sz val="8"/>
        <color theme="1"/>
        <rFont val="Marianne"/>
      </rPr>
      <t>% de la population accueillie en résidence autonomie et 4,56</t>
    </r>
    <r>
      <rPr>
        <sz val="8"/>
        <color theme="1"/>
        <rFont val="Calibri"/>
        <family val="2"/>
      </rPr>
      <t> </t>
    </r>
    <r>
      <rPr>
        <sz val="8"/>
        <color theme="1"/>
        <rFont val="Marianne"/>
      </rPr>
      <t>% de la population accueillie en Ehpad.</t>
    </r>
  </si>
  <si>
    <r>
      <t xml:space="preserve">Capacité installée moyenne 
</t>
    </r>
    <r>
      <rPr>
        <b/>
        <sz val="8"/>
        <color theme="1"/>
        <rFont val="Marianne"/>
      </rPr>
      <t>(en nombre de places)</t>
    </r>
  </si>
  <si>
    <t>Tableau complémentaire J –  Présence de certains équipements au sein des espaces collectifs des établissements - Situation au 31/12</t>
  </si>
  <si>
    <t>Tableau complémentaire I – Répartition des établissements selon le type de conventions signées - Situation au 31/12</t>
  </si>
  <si>
    <t>Tableau complémentaire H – Répartition des établissements selon la perception et l’utilisation des forfaits - Situation au 31/12</t>
  </si>
  <si>
    <t>Tableau complémentaire G – Répartition des établissements selon les critères de refus d’admission - Situation au 31/12</t>
  </si>
  <si>
    <t>Tableau complémentaire F – Répartition des établissements selon l’habilitation à accueillir des bénéficiaires de l’aide sociale départementale - Situation au 31/12</t>
  </si>
  <si>
    <t>Tableau complémentaire E – Durée de séjour des résidents sortants, âge moyen et ancienneté moyenne des résidents au 31/12</t>
  </si>
  <si>
    <t>Tableau complémentaire D – Répartition des résidents accueillis au 31 décembre selon leur sexe et leur tranche d’âge à l’entrée</t>
  </si>
  <si>
    <t>Tableau complémentaire C – Répartition des établissements selon qu’ils déclarent ou non disposer d’au moins un professionnel présent sur place 24 h/24 et 7 j/7, par catégorie d’établissement</t>
  </si>
  <si>
    <t>Tableau complémentaire B – Répartition du personnel selon le sexe</t>
  </si>
  <si>
    <t>Tableau complémentaire A – Répartition et distribution des résidences autonomie et des logements-foyers selon la capacité d’accueil</t>
  </si>
  <si>
    <t>Tableau encadré 3 – Composition et pension mensuelle pour les résidents seuls touchant une pension selon les établissements de résidence, en 2019</t>
  </si>
  <si>
    <t>Graphique 5 – Répartition des sortants selon leur destination, en 2019</t>
  </si>
  <si>
    <t xml:space="preserve">Graphique 4 – Structure par âge et par sexe des résidents accueillis en résidences autonomie et en Ehpad, en 2019 </t>
  </si>
  <si>
    <t>Graphique 3 – Part des résidents avec une perte d’autonomie partielle ou totale selon le type d’activité, fin 2019</t>
  </si>
  <si>
    <t>Graphique 1 – Répartition du personnel selon la fonction principale exercée</t>
  </si>
  <si>
    <t>Tableau 1 – Nombre de structures, places, personnes accueillies et personnels des résidences autonomie, au 31 décembre 2019</t>
  </si>
  <si>
    <r>
      <rPr>
        <b/>
        <sz val="8"/>
        <rFont val="Marianne"/>
        <family val="3"/>
      </rPr>
      <t>Lecture &gt;</t>
    </r>
    <r>
      <rPr>
        <sz val="8"/>
        <rFont val="Marianne"/>
        <family val="3"/>
      </rPr>
      <t xml:space="preserve"> Parmi les résidents qui touchent une pension, la pension mensuelle moyenne est de 1</t>
    </r>
    <r>
      <rPr>
        <sz val="8"/>
        <rFont val="Calibri"/>
        <family val="2"/>
      </rPr>
      <t> </t>
    </r>
    <r>
      <rPr>
        <sz val="8"/>
        <rFont val="Marianne"/>
        <family val="3"/>
      </rPr>
      <t>400</t>
    </r>
    <r>
      <rPr>
        <sz val="8"/>
        <rFont val="Calibri"/>
        <family val="2"/>
      </rPr>
      <t> </t>
    </r>
    <r>
      <rPr>
        <sz val="8"/>
        <rFont val="Marianne"/>
        <family val="3"/>
      </rPr>
      <t>euros</t>
    </r>
    <r>
      <rPr>
        <sz val="8"/>
        <rFont val="Calibri"/>
        <family val="2"/>
      </rPr>
      <t> </t>
    </r>
    <r>
      <rPr>
        <sz val="8"/>
        <rFont val="Marianne"/>
        <family val="3"/>
      </rPr>
      <t>; et 3,4</t>
    </r>
    <r>
      <rPr>
        <sz val="8"/>
        <rFont val="Calibri"/>
        <family val="2"/>
      </rPr>
      <t> </t>
    </r>
    <r>
      <rPr>
        <sz val="8"/>
        <rFont val="Marianne"/>
        <family val="3"/>
      </rPr>
      <t xml:space="preserve">% des résidents ne touchent pas de pension.
</t>
    </r>
    <r>
      <rPr>
        <b/>
        <sz val="8"/>
        <rFont val="Marianne"/>
        <family val="3"/>
      </rPr>
      <t>Champ &gt;</t>
    </r>
    <r>
      <rPr>
        <sz val="8"/>
        <rFont val="Marianne"/>
        <family val="3"/>
      </rPr>
      <t xml:space="preserve"> Seniors de 60 ans ou plus en résidence autonomie hors conflit d’intérêt d’adresse, France métropolitaine et DROM, hors Mayotte.
</t>
    </r>
    <r>
      <rPr>
        <b/>
        <sz val="8"/>
        <rFont val="Marianne"/>
        <family val="3"/>
      </rPr>
      <t>Sources &gt;</t>
    </r>
    <r>
      <rPr>
        <sz val="8"/>
        <rFont val="Marianne"/>
        <family val="3"/>
      </rPr>
      <t xml:space="preserve"> Finess 2019 ; Fantoir 2020 ; Fidéli 2020, calculs DREES.</t>
    </r>
  </si>
  <si>
    <t>Âge au 31/12</t>
  </si>
  <si>
    <r>
      <t>1. Les</t>
    </r>
    <r>
      <rPr>
        <sz val="8"/>
        <rFont val="Marianne"/>
        <family val="3"/>
      </rPr>
      <t xml:space="preserve"> ETP</t>
    </r>
    <r>
      <rPr>
        <sz val="8"/>
        <color rgb="FF000000"/>
        <rFont val="Marianne"/>
        <family val="3"/>
      </rPr>
      <t xml:space="preserve"> (équivalent temps plein) mesurent l’activité du personnel sur la base d’un exercice à temps complet. Ils permettent de calculer le taux d’encadrement, c’est-à-dire le rapport entre le nombre d’ETP et le nombre de places installées.</t>
    </r>
  </si>
  <si>
    <t>En 2019 
(en %)</t>
  </si>
  <si>
    <t>En 2015 
(en %)</t>
  </si>
  <si>
    <t>Graphique 2 – Répartition des résidents selon le groupe iso-ressources (GIR) et la catégorie d’établissement, en 2019</t>
  </si>
  <si>
    <r>
      <rPr>
        <b/>
        <sz val="8"/>
        <rFont val="Marianne"/>
      </rPr>
      <t>Source &gt;</t>
    </r>
    <r>
      <rPr>
        <sz val="8"/>
        <rFont val="Marianne"/>
        <family val="3"/>
      </rPr>
      <t xml:space="preserve"> DREES, enquête EHPA 2019.</t>
    </r>
  </si>
  <si>
    <t>Niveau de dépendance 
pour résidences autonomie</t>
  </si>
  <si>
    <t>Hommes en résidences autonomie 
(en %)</t>
  </si>
  <si>
    <t>Femmes en résidences autonomie 
(en %)</t>
  </si>
  <si>
    <t>Femmes en Ehpad 
(en %)</t>
  </si>
  <si>
    <t>Hommes en Ehpad 
(en %)</t>
  </si>
  <si>
    <r>
      <t>Autre ESMS</t>
    </r>
    <r>
      <rPr>
        <vertAlign val="superscript"/>
        <sz val="8"/>
        <color theme="1"/>
        <rFont val="Marianne"/>
      </rPr>
      <t>1</t>
    </r>
  </si>
  <si>
    <t>1. ESMS : établissement ou service social ou médico-social.</t>
  </si>
  <si>
    <t>Résidences-services seniors</t>
  </si>
  <si>
    <r>
      <rPr>
        <b/>
        <sz val="8"/>
        <color theme="1"/>
        <rFont val="Marianne"/>
      </rPr>
      <t xml:space="preserve">Lecture &gt; </t>
    </r>
    <r>
      <rPr>
        <sz val="8"/>
        <color theme="1"/>
        <rFont val="Marianne"/>
      </rPr>
      <t>68,7</t>
    </r>
    <r>
      <rPr>
        <sz val="8"/>
        <color theme="1"/>
        <rFont val="Calibri"/>
        <family val="2"/>
      </rPr>
      <t> </t>
    </r>
    <r>
      <rPr>
        <sz val="8"/>
        <color theme="1"/>
        <rFont val="Marianne"/>
      </rPr>
      <t>% des personnes sorties de résidence autonomie en 2019 ont quitté l’établissement pour une autre raison que leur décès. Elles sont à 62,3</t>
    </r>
    <r>
      <rPr>
        <sz val="8"/>
        <color theme="1"/>
        <rFont val="Calibri"/>
        <family val="2"/>
      </rPr>
      <t> </t>
    </r>
    <r>
      <rPr>
        <sz val="8"/>
        <color theme="1"/>
        <rFont val="Marianne"/>
      </rPr>
      <t>% parties pour intégrer un Ehpad.</t>
    </r>
  </si>
  <si>
    <t>La commission d’admission a-t-elle refusé, en 2019, l’admission 
(alors qu’une place était disponible)…</t>
  </si>
  <si>
    <r>
      <rPr>
        <b/>
        <sz val="8"/>
        <color rgb="FF000000"/>
        <rFont val="Marianne"/>
        <family val="3"/>
      </rPr>
      <t xml:space="preserve">Notes &gt; </t>
    </r>
    <r>
      <rPr>
        <sz val="8"/>
        <color rgb="FF000000"/>
        <rFont val="Marianne"/>
        <family val="3"/>
      </rPr>
      <t>Le nombre d’établissements comptabilisé en 2019 est inférieur au décompte des établissements du répertoire Finess, car des établissements étaient fermés ou pas encore ouverts au moment de l’enquête EHPA.
Les nombres de places installées et de personnes accueillies incluent les places en accueil de jour/nuit et en hébergement temporaire, ainsi que les personnes occupant ces places au 31</t>
    </r>
    <r>
      <rPr>
        <sz val="8"/>
        <color rgb="FF000000"/>
        <rFont val="Calibri"/>
        <family val="2"/>
      </rPr>
      <t> </t>
    </r>
    <r>
      <rPr>
        <sz val="8"/>
        <color rgb="FF000000"/>
        <rFont val="Marianne"/>
        <family val="3"/>
      </rPr>
      <t>décembre 2019 quel que soit leur âge (pour l’accueil de jour/nuit, il s’agit du nombre de personnes différentes prises en charge au cours de la semaine de référence).
Les nombres d’établissements et de places installées sont arrondis à la dizaine, les nombres de résidents, de personnels et d’ETP, à la centaine.</t>
    </r>
  </si>
  <si>
    <r>
      <rPr>
        <b/>
        <sz val="8"/>
        <rFont val="Marianne"/>
      </rPr>
      <t>Notes &gt;</t>
    </r>
    <r>
      <rPr>
        <sz val="8"/>
        <rFont val="Marianne"/>
        <family val="3"/>
      </rPr>
      <t xml:space="preserve"> La grille nationale Aggir permet d’évaluer le degré de dépendance. Les niveaux de dépendance sont classés en six groupes dits </t>
    </r>
    <r>
      <rPr>
        <sz val="8"/>
        <rFont val="Marianne"/>
      </rPr>
      <t>«</t>
    </r>
    <r>
      <rPr>
        <sz val="8"/>
        <rFont val="Calibri"/>
        <family val="2"/>
      </rPr>
      <t> </t>
    </r>
    <r>
      <rPr>
        <sz val="8"/>
        <rFont val="Marianne"/>
        <family val="3"/>
      </rPr>
      <t>iso-ressources</t>
    </r>
    <r>
      <rPr>
        <sz val="8"/>
        <rFont val="Calibri"/>
        <family val="2"/>
      </rPr>
      <t> </t>
    </r>
    <r>
      <rPr>
        <sz val="8"/>
        <rFont val="Marianne"/>
      </rPr>
      <t>»</t>
    </r>
    <r>
      <rPr>
        <sz val="8"/>
        <rFont val="Marianne"/>
        <family val="3"/>
      </rPr>
      <t xml:space="preserve"> (GIR). À chaque GIR correspond un niveau de besoins d’aide pour accomplir les actes essentiels de la vie quotidienne</t>
    </r>
    <r>
      <rPr>
        <sz val="8"/>
        <color theme="1"/>
        <rFont val="Marianne"/>
      </rPr>
      <t xml:space="preserve">. </t>
    </r>
  </si>
  <si>
    <r>
      <rPr>
        <b/>
        <sz val="8"/>
        <rFont val="Marianne"/>
        <family val="3"/>
      </rPr>
      <t xml:space="preserve">Champ &gt; </t>
    </r>
    <r>
      <rPr>
        <sz val="8"/>
        <rFont val="Marianne"/>
        <family val="3"/>
      </rPr>
      <t>Résidences autonomie, France métropolitaine et DROM, hors Mayotte; ensemble des sortants en 2019.</t>
    </r>
  </si>
  <si>
    <r>
      <rPr>
        <b/>
        <sz val="8"/>
        <rFont val="Marianne"/>
        <family val="3"/>
      </rPr>
      <t xml:space="preserve">Champ &gt; </t>
    </r>
    <r>
      <rPr>
        <sz val="8"/>
        <rFont val="Marianne"/>
        <family val="3"/>
      </rPr>
      <t>Résidences autonomie,  France métropolitaine et DROM, hors Mayotte; ensemble du personnel.</t>
    </r>
  </si>
  <si>
    <r>
      <rPr>
        <b/>
        <sz val="8"/>
        <color theme="1"/>
        <rFont val="Marianne"/>
        <family val="3"/>
      </rPr>
      <t>Champ &gt;</t>
    </r>
    <r>
      <rPr>
        <sz val="8"/>
        <color theme="1"/>
        <rFont val="Marianne"/>
        <family val="3"/>
      </rPr>
      <t xml:space="preserve"> Résidences autonomie, France métropolitaine et DROM, hors Mayotte; ensemble des résidents.</t>
    </r>
  </si>
  <si>
    <t>Accès à un dispositif de sécurité 24 h/24 apportant aux résidents une assistance par tout moyen permettant de se signaler</t>
  </si>
  <si>
    <r>
      <rPr>
        <b/>
        <sz val="8"/>
        <rFont val="Marianne"/>
      </rPr>
      <t>Champ </t>
    </r>
    <r>
      <rPr>
        <sz val="8"/>
        <rFont val="Marianne"/>
        <family val="3"/>
      </rPr>
      <t>&gt; Résidences autonomie, France métropolitaine et DROM, hors Mayotte, au 31 décembre 2019 ; ensemble des résidents.</t>
    </r>
  </si>
  <si>
    <r>
      <t>Champ</t>
    </r>
    <r>
      <rPr>
        <sz val="8"/>
        <color theme="1"/>
        <rFont val="Marianne"/>
        <family val="3"/>
      </rPr>
      <t> &gt; Résidences autonomie, France métropolitaine et DROM, hors Mayotte ; ensemble des personnels.</t>
    </r>
  </si>
  <si>
    <r>
      <rPr>
        <b/>
        <sz val="8"/>
        <color theme="1"/>
        <rFont val="Marianne"/>
      </rPr>
      <t>Note &gt;</t>
    </r>
    <r>
      <rPr>
        <sz val="8"/>
        <color theme="1"/>
        <rFont val="Marianne"/>
        <family val="3"/>
      </rPr>
      <t xml:space="preserve"> Les personnes de moins de 50 ans logeant en résidences autonomie étaient 160 en 2019.</t>
    </r>
  </si>
  <si>
    <r>
      <rPr>
        <b/>
        <sz val="8"/>
        <rFont val="Marianne"/>
        <family val="3"/>
      </rPr>
      <t xml:space="preserve">Lecture &gt; </t>
    </r>
    <r>
      <rPr>
        <sz val="8"/>
        <rFont val="Marianne"/>
        <family val="3"/>
      </rPr>
      <t xml:space="preserve">Les femmes célibataires ou divorcées représentent 18,2 % des personnes seules en Ehpad qui perçoivent une pension de retraite. Elles touchent une pension moyenne de 1 200 euros mensuels.
</t>
    </r>
    <r>
      <rPr>
        <b/>
        <sz val="8"/>
        <rFont val="Marianne"/>
        <family val="3"/>
      </rPr>
      <t xml:space="preserve">Champ &gt; </t>
    </r>
    <r>
      <rPr>
        <sz val="8"/>
        <rFont val="Marianne"/>
        <family val="3"/>
      </rPr>
      <t xml:space="preserve">Seniors de 60 ans ou plus percevant une pension de retraite en résidence autonomie hors conflit d’intérêt d’adresse touchant une pension, France métropolitaine et DROM, hors Mayotte.
</t>
    </r>
    <r>
      <rPr>
        <b/>
        <sz val="8"/>
        <rFont val="Marianne"/>
        <family val="3"/>
      </rPr>
      <t>Sources &gt;</t>
    </r>
    <r>
      <rPr>
        <sz val="8"/>
        <rFont val="Marianne"/>
        <family val="3"/>
      </rPr>
      <t xml:space="preserve"> Finess 2019 ; Fantoir 2020 ; Fidéli 2020 ; EHPA 2019, calculs DREES.</t>
    </r>
  </si>
  <si>
    <r>
      <rPr>
        <b/>
        <sz val="8"/>
        <rFont val="Marianne"/>
        <family val="3"/>
      </rPr>
      <t xml:space="preserve">Champ &gt; </t>
    </r>
    <r>
      <rPr>
        <sz val="8"/>
        <rFont val="Marianne"/>
        <family val="3"/>
      </rPr>
      <t>Résidences autonomie et Ehpad tous types d’accueil confondus (hébergement permanent, hébergement temporaire, accueil de jour et accueil de nuit), France métropolitaine et DROM, hors Mayotte ; résidents de 50 ans ou plus.</t>
    </r>
  </si>
  <si>
    <r>
      <rPr>
        <b/>
        <sz val="8"/>
        <rFont val="Marianne"/>
        <family val="3"/>
      </rPr>
      <t xml:space="preserve">Champ &gt; </t>
    </r>
    <r>
      <rPr>
        <sz val="8"/>
        <rFont val="Marianne"/>
        <family val="3"/>
      </rPr>
      <t>Établissements d’hébergement pour personnes âgées tous types d’accueil confondus (hébergement permanent, hébergement temporaire, accueil de jour et accueil de nuit), hors centres d’accueil de jour, France métropolitaine et DROM, hors Mayotte ; ensemble des résidents.</t>
    </r>
  </si>
  <si>
    <r>
      <t xml:space="preserve">Tableau complémentaire M - Montant des revenus individuels des résidents en résidence </t>
    </r>
    <r>
      <rPr>
        <b/>
        <sz val="8"/>
        <rFont val="Marianne"/>
        <family val="3"/>
      </rPr>
      <t>a</t>
    </r>
    <r>
      <rPr>
        <b/>
        <sz val="8"/>
        <color rgb="FF000000"/>
        <rFont val="Marianne"/>
        <family val="3"/>
      </rPr>
      <t>utonomie</t>
    </r>
  </si>
  <si>
    <t>Tableau complémentaire L – Caractéristiques des résidences autonomie selon leur statut juridique et le type de commune dans laquelle elles sont implantées</t>
  </si>
  <si>
    <r>
      <t>Taux d’encadrement (en nombre d’ETP</t>
    </r>
    <r>
      <rPr>
        <b/>
        <vertAlign val="superscript"/>
        <sz val="8"/>
        <color theme="1"/>
        <rFont val="Marianne"/>
      </rPr>
      <t>1</t>
    </r>
    <r>
      <rPr>
        <b/>
        <sz val="8"/>
        <color theme="1"/>
        <rFont val="Marianne"/>
        <family val="3"/>
      </rPr>
      <t xml:space="preserve"> pour 
100 places)</t>
    </r>
  </si>
  <si>
    <t>1. ETP : équivalent temps plein.</t>
  </si>
  <si>
    <t>Évolution entre 2011 et 2015 (en %)</t>
  </si>
  <si>
    <t>0</t>
  </si>
  <si>
    <t>4,8</t>
  </si>
  <si>
    <t>-1,9</t>
  </si>
  <si>
    <t>-4,5</t>
  </si>
  <si>
    <t>5,3</t>
  </si>
  <si>
    <t>7,5</t>
  </si>
  <si>
    <t>3,2</t>
  </si>
  <si>
    <t>-2,2</t>
  </si>
  <si>
    <t>-0,3</t>
  </si>
  <si>
    <t>0,9</t>
  </si>
  <si>
    <t>-3,5</t>
  </si>
  <si>
    <t>-2,5</t>
  </si>
  <si>
    <t>1,1</t>
  </si>
  <si>
    <t>-3,9</t>
  </si>
  <si>
    <t>1,5</t>
  </si>
  <si>
    <t>10,8</t>
  </si>
  <si>
    <t>3,3</t>
  </si>
  <si>
    <t>0,3</t>
  </si>
  <si>
    <t>0,8</t>
  </si>
  <si>
    <t>11,8</t>
  </si>
  <si>
    <t>-0,2</t>
  </si>
  <si>
    <t>0,7</t>
  </si>
  <si>
    <t>-0,5</t>
  </si>
  <si>
    <t>13,2</t>
  </si>
  <si>
    <t>-1,8</t>
  </si>
  <si>
    <t>-0,7</t>
  </si>
  <si>
    <r>
      <t>Niveau de dépendance pour EHPA, Ehpad et USLD</t>
    </r>
    <r>
      <rPr>
        <b/>
        <vertAlign val="superscript"/>
        <sz val="8"/>
        <color theme="1"/>
        <rFont val="Marianne"/>
      </rPr>
      <t>1</t>
    </r>
  </si>
  <si>
    <r>
      <t>1. USLD</t>
    </r>
    <r>
      <rPr>
        <sz val="8"/>
        <color theme="1"/>
        <rFont val="Calibri"/>
        <family val="2"/>
      </rPr>
      <t> </t>
    </r>
    <r>
      <rPr>
        <sz val="8"/>
        <color theme="1"/>
        <rFont val="Marianne"/>
        <family val="3"/>
      </rPr>
      <t>: unité de soins de longue durée.</t>
    </r>
  </si>
  <si>
    <r>
      <t xml:space="preserve">Lecture &gt; </t>
    </r>
    <r>
      <rPr>
        <sz val="8"/>
        <color theme="1"/>
        <rFont val="Marianne"/>
        <family val="3"/>
      </rPr>
      <t>Dans les communes densément peuplées, les résidences autonomie publiques représentent 68,7</t>
    </r>
    <r>
      <rPr>
        <sz val="8"/>
        <color theme="1"/>
        <rFont val="Calibri"/>
        <family val="2"/>
      </rPr>
      <t> </t>
    </r>
    <r>
      <rPr>
        <sz val="8"/>
        <color theme="1"/>
        <rFont val="Marianne"/>
        <family val="3"/>
      </rPr>
      <t>% des établissements. Elles ont une capacité installée moyenne de 59,5</t>
    </r>
    <r>
      <rPr>
        <sz val="8"/>
        <color theme="1"/>
        <rFont val="Calibri"/>
        <family val="2"/>
      </rPr>
      <t> </t>
    </r>
    <r>
      <rPr>
        <sz val="8"/>
        <color theme="1"/>
        <rFont val="Marianne"/>
        <family val="3"/>
      </rPr>
      <t>places, un taux d’encadrement de 11,6 (il y a 11,6</t>
    </r>
    <r>
      <rPr>
        <sz val="8"/>
        <color theme="1"/>
        <rFont val="Calibri"/>
        <family val="2"/>
      </rPr>
      <t> </t>
    </r>
    <r>
      <rPr>
        <sz val="8"/>
        <color theme="1"/>
        <rFont val="Marianne"/>
        <family val="3"/>
      </rPr>
      <t>ETP pour 100</t>
    </r>
    <r>
      <rPr>
        <sz val="8"/>
        <color theme="1"/>
        <rFont val="Calibri"/>
        <family val="2"/>
      </rPr>
      <t> </t>
    </r>
    <r>
      <rPr>
        <sz val="8"/>
        <color theme="1"/>
        <rFont val="Marianne"/>
        <family val="3"/>
      </rPr>
      <t>places installées) et un taux d’occupation de 86,2 (il y a 86,2</t>
    </r>
    <r>
      <rPr>
        <sz val="8"/>
        <color theme="1"/>
        <rFont val="Calibri"/>
        <family val="2"/>
      </rPr>
      <t> </t>
    </r>
    <r>
      <rPr>
        <sz val="8"/>
        <color theme="1"/>
        <rFont val="Marianne"/>
        <family val="3"/>
      </rPr>
      <t>personnes accueillies pour 100</t>
    </r>
    <r>
      <rPr>
        <sz val="8"/>
        <color theme="1"/>
        <rFont val="Calibri"/>
        <family val="2"/>
      </rPr>
      <t> </t>
    </r>
    <r>
      <rPr>
        <sz val="8"/>
        <color theme="1"/>
        <rFont val="Marianne"/>
        <family val="3"/>
      </rPr>
      <t>places installées).</t>
    </r>
  </si>
  <si>
    <r>
      <rPr>
        <b/>
        <sz val="8"/>
        <color theme="1"/>
        <rFont val="Marianne"/>
        <family val="3"/>
      </rPr>
      <t>Sources &gt;</t>
    </r>
    <r>
      <rPr>
        <sz val="8"/>
        <color theme="1"/>
        <rFont val="Marianne"/>
        <family val="3"/>
      </rPr>
      <t xml:space="preserve"> Finess 2019 ; Fantoir 2020 ; Fidéli 2020 ; EHPA 2019, calculs DREES.</t>
    </r>
  </si>
  <si>
    <r>
      <rPr>
        <b/>
        <sz val="8"/>
        <color theme="1"/>
        <rFont val="Marianne"/>
        <family val="3"/>
      </rPr>
      <t>Lecture &gt;</t>
    </r>
    <r>
      <rPr>
        <sz val="8"/>
        <color theme="1"/>
        <rFont val="Marianne"/>
        <family val="3"/>
      </rPr>
      <t xml:space="preserve"> 95,2 % des résidences autonomie proposent l’accès à un service de restauration.</t>
    </r>
  </si>
  <si>
    <t>Graphique 6 – Répartition des résidences autonomie selon le respect des prestations obligatoires en 2019</t>
  </si>
  <si>
    <r>
      <t xml:space="preserve">Lecture &gt; </t>
    </r>
    <r>
      <rPr>
        <sz val="8"/>
        <color theme="1"/>
        <rFont val="Marianne"/>
        <family val="3"/>
      </rPr>
      <t>En 2019, le personnel de direction, de gestion et d’administration comptait 3</t>
    </r>
    <r>
      <rPr>
        <sz val="8"/>
        <color theme="1"/>
        <rFont val="Calibri"/>
        <family val="2"/>
      </rPr>
      <t> </t>
    </r>
    <r>
      <rPr>
        <sz val="8"/>
        <color theme="1"/>
        <rFont val="Marianne"/>
        <family val="3"/>
      </rPr>
      <t>891</t>
    </r>
    <r>
      <rPr>
        <sz val="8"/>
        <color theme="1"/>
        <rFont val="Calibri"/>
        <family val="2"/>
      </rPr>
      <t> </t>
    </r>
    <r>
      <rPr>
        <sz val="8"/>
        <color theme="1"/>
        <rFont val="Marianne"/>
        <family val="3"/>
      </rPr>
      <t>professionnels, soit 21,6</t>
    </r>
    <r>
      <rPr>
        <sz val="8"/>
        <color theme="1"/>
        <rFont val="Calibri"/>
        <family val="2"/>
      </rPr>
      <t> </t>
    </r>
    <r>
      <rPr>
        <sz val="8"/>
        <color theme="1"/>
        <rFont val="Marianne"/>
        <family val="3"/>
      </rPr>
      <t>% de l’ensemble du personnel des résidences autonomie.</t>
    </r>
  </si>
  <si>
    <r>
      <rPr>
        <b/>
        <sz val="8"/>
        <color theme="1"/>
        <rFont val="Marianne"/>
      </rPr>
      <t>Champ &gt;</t>
    </r>
    <r>
      <rPr>
        <sz val="8"/>
        <color theme="1"/>
        <rFont val="Marianne"/>
      </rPr>
      <t xml:space="preserve"> Résidences autonomie, France métropolitaine et DROM, hors Mayotte; ensemble des résidents.</t>
    </r>
  </si>
  <si>
    <r>
      <rPr>
        <b/>
        <sz val="8"/>
        <color theme="1"/>
        <rFont val="Marianne"/>
      </rPr>
      <t>Source &gt;</t>
    </r>
    <r>
      <rPr>
        <sz val="8"/>
        <color theme="1"/>
        <rFont val="Marianne"/>
      </rPr>
      <t xml:space="preserve"> DREES, enquêtes EHPA 2019, 2015 et 2011.</t>
    </r>
  </si>
  <si>
    <r>
      <rPr>
        <b/>
        <sz val="8"/>
        <color theme="1"/>
        <rFont val="Marianne"/>
        <family val="3"/>
      </rPr>
      <t>Champ &gt;</t>
    </r>
    <r>
      <rPr>
        <sz val="8"/>
        <color theme="1"/>
        <rFont val="Marianne"/>
        <family val="3"/>
      </rPr>
      <t xml:space="preserve"> Résidences autonomie, France métropolitaine et DROM, hors Mayotte ; ensemble des résidents.</t>
    </r>
  </si>
  <si>
    <r>
      <rPr>
        <b/>
        <sz val="8"/>
        <color theme="1"/>
        <rFont val="Marianne"/>
        <family val="3"/>
      </rPr>
      <t>Champ &gt;</t>
    </r>
    <r>
      <rPr>
        <sz val="8"/>
        <color theme="1"/>
        <rFont val="Marianne"/>
        <family val="3"/>
      </rPr>
      <t xml:space="preserve"> Résidences autonomie, France métropolitaine et DROM, hors Mayotte ; ensemble des sortants.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</si>
</sst>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_-* #,##0.00\ _€_-;\-* #,##0.00\ _€_-;_-* &quot;-&quot;??\ _€_-;_-@_-"/>
    <numFmt numFmtId="166" formatCode="#,##0_ ;\-#,##0\ "/>
    <numFmt numFmtId="167" formatCode="_-* #,##0.0\ _€_-;\-* #,##0.0\ _€_-;_-* &quot;-&quot;??\ _€_-;_-@_-"/>
    <numFmt numFmtId="168" formatCode="_-* #,##0\ _€_-;\-* #,##0\ _€_-;_-* &quot;-&quot;??\ _€_-;_-@_-"/>
    <numFmt numFmtId="169" formatCode="0.0%"/>
    <numFmt numFmtId="170" formatCode="#,##0.0"/>
    <numFmt numFmtId="171" formatCode="#,##0.0_ ;\-#,##0.0\ "/>
  </numFmts>
  <fonts count="32" x14ac:knownFonts="1">
    <font>
      <sz val="11"/>
      <color theme="1"/>
      <name val="Calibri"/>
      <family val="2"/>
      <scheme val="minor"/>
    </font>
    <font>
      <sz val="11"/>
      <color theme="1"/>
      <name val="Calibri"/>
      <family val="2"/>
      <scheme val="minor"/>
    </font>
    <font>
      <sz val="8"/>
      <color rgb="FF000000"/>
      <name val="Arial"/>
      <family val="2"/>
    </font>
    <font>
      <sz val="10"/>
      <name val="Arial"/>
      <family val="2"/>
    </font>
    <font>
      <sz val="8"/>
      <color rgb="FF000000"/>
      <name val="Arial"/>
      <family val="2"/>
    </font>
    <font>
      <sz val="8"/>
      <color rgb="FF000000"/>
      <name val="Marianne"/>
      <family val="3"/>
    </font>
    <font>
      <b/>
      <sz val="8"/>
      <color rgb="FF000000"/>
      <name val="Marianne"/>
      <family val="3"/>
    </font>
    <font>
      <b/>
      <sz val="8"/>
      <name val="Marianne"/>
      <family val="3"/>
    </font>
    <font>
      <b/>
      <sz val="8"/>
      <color theme="1"/>
      <name val="Marianne"/>
      <family val="3"/>
    </font>
    <font>
      <sz val="8"/>
      <color theme="1"/>
      <name val="Marianne"/>
      <family val="3"/>
    </font>
    <font>
      <sz val="8"/>
      <color rgb="FFFF0000"/>
      <name val="Marianne"/>
      <family val="3"/>
    </font>
    <font>
      <b/>
      <vertAlign val="superscript"/>
      <sz val="8"/>
      <color rgb="FF000000"/>
      <name val="Marianne"/>
      <family val="3"/>
    </font>
    <font>
      <sz val="8"/>
      <name val="Marianne"/>
      <family val="3"/>
    </font>
    <font>
      <b/>
      <sz val="9"/>
      <color theme="1"/>
      <name val="Marianne"/>
      <family val="3"/>
    </font>
    <font>
      <b/>
      <sz val="8"/>
      <color rgb="FF0070C0"/>
      <name val="Marianne"/>
      <family val="3"/>
    </font>
    <font>
      <b/>
      <sz val="8"/>
      <color indexed="8"/>
      <name val="Marianne"/>
      <family val="3"/>
    </font>
    <font>
      <b/>
      <sz val="8"/>
      <color rgb="FFFF0000"/>
      <name val="Marianne"/>
      <family val="3"/>
    </font>
    <font>
      <b/>
      <vertAlign val="superscript"/>
      <sz val="8"/>
      <name val="Marianne"/>
      <family val="3"/>
    </font>
    <font>
      <sz val="8"/>
      <name val="Calibri"/>
      <family val="2"/>
    </font>
    <font>
      <strike/>
      <sz val="8"/>
      <color rgb="FFFF0000"/>
      <name val="Marianne"/>
      <family val="3"/>
    </font>
    <font>
      <vertAlign val="superscript"/>
      <sz val="8"/>
      <name val="Marianne"/>
      <family val="3"/>
    </font>
    <font>
      <sz val="8"/>
      <color rgb="FF000000"/>
      <name val="Calibri"/>
      <family val="2"/>
    </font>
    <font>
      <b/>
      <sz val="8"/>
      <color rgb="FFFF0000"/>
      <name val="Marianne"/>
    </font>
    <font>
      <b/>
      <sz val="8"/>
      <name val="Marianne"/>
    </font>
    <font>
      <sz val="8"/>
      <color rgb="FFFF0000"/>
      <name val="Marianne"/>
    </font>
    <font>
      <sz val="8"/>
      <name val="Marianne"/>
    </font>
    <font>
      <sz val="8"/>
      <color theme="1"/>
      <name val="Marianne"/>
    </font>
    <font>
      <b/>
      <sz val="8"/>
      <color theme="1"/>
      <name val="Marianne"/>
    </font>
    <font>
      <sz val="8"/>
      <color theme="1"/>
      <name val="Calibri"/>
      <family val="2"/>
    </font>
    <font>
      <sz val="8"/>
      <color rgb="FF000000"/>
      <name val="Marianne"/>
    </font>
    <font>
      <vertAlign val="superscript"/>
      <sz val="8"/>
      <color theme="1"/>
      <name val="Marianne"/>
    </font>
    <font>
      <b/>
      <vertAlign val="superscript"/>
      <sz val="8"/>
      <color theme="1"/>
      <name val="Marianne"/>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0" tint="-0.14999847407452621"/>
        <bgColor indexed="64"/>
      </patternFill>
    </fill>
  </fills>
  <borders count="37">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top/>
      <bottom style="hair">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8"/>
      </left>
      <right style="hair">
        <color indexed="8"/>
      </right>
      <top style="hair">
        <color indexed="8"/>
      </top>
      <bottom style="hair">
        <color indexed="8"/>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hair">
        <color auto="1"/>
      </left>
      <right style="hair">
        <color auto="1"/>
      </right>
      <top/>
      <bottom style="hair">
        <color auto="1"/>
      </bottom>
      <diagonal/>
    </border>
    <border>
      <left/>
      <right/>
      <top style="hair">
        <color indexed="64"/>
      </top>
      <bottom/>
      <diagonal/>
    </border>
    <border>
      <left style="hair">
        <color indexed="64"/>
      </left>
      <right/>
      <top/>
      <bottom/>
      <diagonal/>
    </border>
    <border>
      <left style="hair">
        <color rgb="FF000000"/>
      </left>
      <right style="hair">
        <color rgb="FF000000"/>
      </right>
      <top style="hair">
        <color rgb="FF000000"/>
      </top>
      <bottom style="hair">
        <color rgb="FF000000"/>
      </bottom>
      <diagonal/>
    </border>
    <border>
      <left style="hair">
        <color indexed="64"/>
      </left>
      <right/>
      <top style="hair">
        <color indexed="64"/>
      </top>
      <bottom style="hair">
        <color indexed="64"/>
      </bottom>
      <diagonal/>
    </border>
    <border>
      <left style="thin">
        <color indexed="64"/>
      </left>
      <right/>
      <top/>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right/>
      <top/>
      <bottom style="thin">
        <color indexed="64"/>
      </bottom>
      <diagonal/>
    </border>
    <border>
      <left/>
      <right/>
      <top style="thin">
        <color auto="1"/>
      </top>
      <bottom/>
      <diagonal/>
    </border>
    <border>
      <left style="hair">
        <color indexed="8"/>
      </left>
      <right style="hair">
        <color indexed="8"/>
      </right>
      <top style="hair">
        <color indexed="8"/>
      </top>
      <bottom style="hair">
        <color indexed="8"/>
      </bottom>
      <diagonal/>
    </border>
    <border>
      <left/>
      <right style="hair">
        <color indexed="64"/>
      </right>
      <top style="hair">
        <color indexed="64"/>
      </top>
      <bottom style="hair">
        <color indexed="64"/>
      </bottom>
      <diagonal/>
    </border>
    <border>
      <left style="hair">
        <color indexed="8"/>
      </left>
      <right style="hair">
        <color indexed="8"/>
      </right>
      <top/>
      <bottom style="hair">
        <color indexed="8"/>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s>
  <cellStyleXfs count="8">
    <xf numFmtId="0" fontId="0" fillId="0" borderId="0"/>
    <xf numFmtId="165" fontId="1" fillId="0" borderId="0" applyFont="0" applyFill="0" applyBorder="0" applyAlignment="0" applyProtection="0"/>
    <xf numFmtId="0" fontId="3" fillId="0" borderId="0"/>
    <xf numFmtId="0" fontId="3" fillId="0" borderId="0"/>
    <xf numFmtId="0" fontId="4" fillId="0" borderId="0"/>
    <xf numFmtId="9" fontId="1" fillId="0" borderId="0" applyFont="0" applyFill="0" applyBorder="0" applyAlignment="0" applyProtection="0"/>
    <xf numFmtId="0" fontId="2" fillId="0" borderId="0"/>
    <xf numFmtId="0" fontId="2" fillId="0" borderId="0"/>
  </cellStyleXfs>
  <cellXfs count="442">
    <xf numFmtId="0" fontId="0" fillId="0" borderId="0" xfId="0"/>
    <xf numFmtId="0" fontId="5" fillId="2" borderId="6" xfId="6" applyFont="1" applyFill="1" applyBorder="1" applyAlignment="1">
      <alignment vertical="top" wrapText="1"/>
    </xf>
    <xf numFmtId="0" fontId="6" fillId="2" borderId="26" xfId="6" applyFont="1" applyFill="1" applyBorder="1" applyAlignment="1">
      <alignment vertical="center"/>
    </xf>
    <xf numFmtId="0" fontId="6" fillId="2" borderId="6" xfId="6" applyFont="1" applyFill="1" applyBorder="1" applyAlignment="1">
      <alignment horizontal="center" vertical="center" wrapText="1"/>
    </xf>
    <xf numFmtId="0" fontId="6" fillId="2" borderId="6" xfId="6" applyFont="1" applyFill="1" applyBorder="1" applyAlignment="1">
      <alignment vertical="center"/>
    </xf>
    <xf numFmtId="0" fontId="6" fillId="2" borderId="6" xfId="6" applyFont="1" applyFill="1" applyBorder="1" applyAlignment="1">
      <alignment horizontal="center" vertical="center"/>
    </xf>
    <xf numFmtId="3" fontId="6" fillId="2" borderId="6" xfId="6" applyNumberFormat="1" applyFont="1" applyFill="1" applyBorder="1" applyAlignment="1">
      <alignment horizontal="center" vertical="center"/>
    </xf>
    <xf numFmtId="0" fontId="5" fillId="2" borderId="6" xfId="6" applyFont="1" applyFill="1" applyBorder="1" applyAlignment="1">
      <alignment horizontal="right" vertical="center"/>
    </xf>
    <xf numFmtId="0" fontId="5" fillId="2" borderId="6" xfId="6" applyFont="1" applyFill="1" applyBorder="1" applyAlignment="1">
      <alignment horizontal="center" vertical="center"/>
    </xf>
    <xf numFmtId="3" fontId="5" fillId="2" borderId="6" xfId="6" applyNumberFormat="1" applyFont="1" applyFill="1" applyBorder="1" applyAlignment="1">
      <alignment horizontal="center" vertical="center"/>
    </xf>
    <xf numFmtId="164" fontId="5" fillId="2" borderId="6" xfId="6" applyNumberFormat="1" applyFont="1" applyFill="1" applyBorder="1" applyAlignment="1">
      <alignment horizontal="center" vertical="center"/>
    </xf>
    <xf numFmtId="0" fontId="5" fillId="2" borderId="7" xfId="6" applyFont="1" applyFill="1" applyBorder="1" applyAlignment="1">
      <alignment horizontal="right" vertical="center"/>
    </xf>
    <xf numFmtId="0" fontId="5" fillId="2" borderId="7" xfId="6" applyFont="1" applyFill="1" applyBorder="1" applyAlignment="1">
      <alignment horizontal="center" vertical="center"/>
    </xf>
    <xf numFmtId="164" fontId="5" fillId="2" borderId="7" xfId="6" applyNumberFormat="1" applyFont="1" applyFill="1" applyBorder="1" applyAlignment="1">
      <alignment horizontal="center" vertical="center"/>
    </xf>
    <xf numFmtId="3" fontId="5" fillId="2" borderId="7" xfId="6" applyNumberFormat="1" applyFont="1" applyFill="1" applyBorder="1" applyAlignment="1">
      <alignment horizontal="center" vertical="center"/>
    </xf>
    <xf numFmtId="0" fontId="5" fillId="2" borderId="27" xfId="6" applyFont="1" applyFill="1" applyBorder="1" applyAlignment="1">
      <alignment horizontal="center" vertical="center"/>
    </xf>
    <xf numFmtId="3" fontId="5" fillId="2" borderId="27" xfId="6" applyNumberFormat="1" applyFont="1" applyFill="1" applyBorder="1" applyAlignment="1">
      <alignment horizontal="center" vertical="center"/>
    </xf>
    <xf numFmtId="0" fontId="5" fillId="2" borderId="28" xfId="6" applyFont="1" applyFill="1" applyBorder="1" applyAlignment="1">
      <alignment horizontal="center" vertical="center"/>
    </xf>
    <xf numFmtId="3" fontId="5" fillId="2" borderId="28" xfId="6" applyNumberFormat="1" applyFont="1" applyFill="1" applyBorder="1" applyAlignment="1">
      <alignment horizontal="center" vertical="center"/>
    </xf>
    <xf numFmtId="164" fontId="5" fillId="2" borderId="27" xfId="6" applyNumberFormat="1" applyFont="1" applyFill="1" applyBorder="1" applyAlignment="1">
      <alignment horizontal="center" vertical="center"/>
    </xf>
    <xf numFmtId="0" fontId="5" fillId="2" borderId="0" xfId="6" applyFont="1" applyFill="1" applyAlignment="1">
      <alignment vertical="center" wrapText="1"/>
    </xf>
    <xf numFmtId="2" fontId="7" fillId="2" borderId="0" xfId="6" applyNumberFormat="1" applyFont="1" applyFill="1" applyBorder="1" applyAlignment="1">
      <alignment vertical="top" wrapText="1"/>
    </xf>
    <xf numFmtId="2" fontId="7" fillId="2" borderId="29" xfId="6" applyNumberFormat="1" applyFont="1" applyFill="1" applyBorder="1" applyAlignment="1">
      <alignment horizontal="left" vertical="top" wrapText="1"/>
    </xf>
    <xf numFmtId="0" fontId="8" fillId="2" borderId="0" xfId="0" applyFont="1" applyFill="1" applyAlignment="1">
      <alignment vertical="center"/>
    </xf>
    <xf numFmtId="0" fontId="9" fillId="2" borderId="0" xfId="0" applyFont="1" applyFill="1"/>
    <xf numFmtId="0" fontId="6" fillId="2" borderId="1" xfId="0" applyFont="1" applyFill="1" applyBorder="1" applyAlignment="1">
      <alignment horizontal="center" vertical="center" wrapText="1"/>
    </xf>
    <xf numFmtId="0" fontId="10" fillId="2" borderId="0" xfId="0" applyFont="1" applyFill="1"/>
    <xf numFmtId="0" fontId="6" fillId="0" borderId="1" xfId="0" applyFont="1" applyFill="1" applyBorder="1" applyAlignment="1">
      <alignment horizontal="center" vertical="center" wrapText="1"/>
    </xf>
    <xf numFmtId="0" fontId="6" fillId="2" borderId="1" xfId="0" applyFont="1" applyFill="1" applyBorder="1" applyAlignment="1">
      <alignment horizontal="left" vertical="center"/>
    </xf>
    <xf numFmtId="3" fontId="6" fillId="2" borderId="1" xfId="0" applyNumberFormat="1" applyFont="1" applyFill="1" applyBorder="1" applyAlignment="1">
      <alignment horizontal="right" vertical="center" wrapText="1"/>
    </xf>
    <xf numFmtId="3" fontId="6" fillId="0" borderId="1" xfId="0" applyNumberFormat="1" applyFont="1" applyFill="1" applyBorder="1" applyAlignment="1">
      <alignment horizontal="right" vertical="center" wrapText="1"/>
    </xf>
    <xf numFmtId="3" fontId="6" fillId="2" borderId="1" xfId="0" applyNumberFormat="1" applyFont="1" applyFill="1" applyBorder="1" applyAlignment="1">
      <alignment horizontal="right" vertical="center"/>
    </xf>
    <xf numFmtId="164" fontId="6" fillId="0" borderId="1" xfId="0" applyNumberFormat="1" applyFont="1" applyFill="1" applyBorder="1" applyAlignment="1">
      <alignment horizontal="right" vertical="center"/>
    </xf>
    <xf numFmtId="169" fontId="8" fillId="0" borderId="0" xfId="5" applyNumberFormat="1" applyFont="1" applyFill="1" applyBorder="1" applyAlignment="1">
      <alignment vertical="center"/>
    </xf>
    <xf numFmtId="0" fontId="5" fillId="2" borderId="1" xfId="0" applyFont="1" applyFill="1" applyBorder="1" applyAlignment="1">
      <alignment horizontal="left" vertical="center" indent="2"/>
    </xf>
    <xf numFmtId="3" fontId="5" fillId="2" borderId="1" xfId="0" applyNumberFormat="1" applyFont="1" applyFill="1" applyBorder="1" applyAlignment="1">
      <alignment horizontal="right" vertical="center" wrapText="1"/>
    </xf>
    <xf numFmtId="3" fontId="5" fillId="0" borderId="1" xfId="0" applyNumberFormat="1" applyFont="1" applyFill="1" applyBorder="1" applyAlignment="1">
      <alignment horizontal="right" vertical="center" wrapText="1"/>
    </xf>
    <xf numFmtId="1" fontId="5" fillId="2" borderId="1" xfId="0" applyNumberFormat="1" applyFont="1" applyFill="1" applyBorder="1" applyAlignment="1">
      <alignment horizontal="right" vertical="center" wrapText="1"/>
    </xf>
    <xf numFmtId="0" fontId="5" fillId="2" borderId="1" xfId="0" applyFont="1" applyFill="1" applyBorder="1" applyAlignment="1">
      <alignment horizontal="right" vertical="center"/>
    </xf>
    <xf numFmtId="164" fontId="5" fillId="0" borderId="1" xfId="0" applyNumberFormat="1" applyFont="1" applyFill="1" applyBorder="1" applyAlignment="1">
      <alignment horizontal="right" vertical="center"/>
    </xf>
    <xf numFmtId="9" fontId="8" fillId="0" borderId="0" xfId="5" applyFont="1" applyFill="1" applyBorder="1" applyAlignment="1">
      <alignment vertical="center"/>
    </xf>
    <xf numFmtId="3" fontId="5" fillId="2" borderId="1" xfId="0" applyNumberFormat="1" applyFont="1" applyFill="1" applyBorder="1" applyAlignment="1">
      <alignment horizontal="right" vertical="center"/>
    </xf>
    <xf numFmtId="0" fontId="12" fillId="2" borderId="0" xfId="0" applyFont="1" applyFill="1" applyBorder="1" applyAlignment="1">
      <alignment horizontal="left" vertical="center"/>
    </xf>
    <xf numFmtId="166" fontId="6" fillId="2" borderId="0" xfId="1" applyNumberFormat="1" applyFont="1" applyFill="1" applyBorder="1" applyAlignment="1">
      <alignment horizontal="right" vertical="center" wrapText="1"/>
    </xf>
    <xf numFmtId="3" fontId="6" fillId="0" borderId="0" xfId="0" applyNumberFormat="1" applyFont="1" applyFill="1" applyBorder="1" applyAlignment="1">
      <alignment horizontal="right" vertical="center" wrapText="1"/>
    </xf>
    <xf numFmtId="3" fontId="6" fillId="2" borderId="0" xfId="0" applyNumberFormat="1" applyFont="1" applyFill="1" applyBorder="1" applyAlignment="1">
      <alignment horizontal="right" vertical="center" wrapText="1"/>
    </xf>
    <xf numFmtId="3" fontId="6" fillId="2" borderId="0" xfId="0" applyNumberFormat="1" applyFont="1" applyFill="1" applyBorder="1" applyAlignment="1">
      <alignment horizontal="right" vertical="center"/>
    </xf>
    <xf numFmtId="164" fontId="6" fillId="0" borderId="0" xfId="0" applyNumberFormat="1" applyFont="1" applyFill="1" applyBorder="1" applyAlignment="1">
      <alignment horizontal="right" vertical="center"/>
    </xf>
    <xf numFmtId="0" fontId="8" fillId="0" borderId="0" xfId="0" applyFont="1" applyFill="1" applyBorder="1" applyAlignment="1">
      <alignment vertical="center"/>
    </xf>
    <xf numFmtId="0" fontId="6" fillId="2" borderId="0" xfId="0" applyFont="1" applyFill="1" applyBorder="1" applyAlignment="1">
      <alignment vertical="center"/>
    </xf>
    <xf numFmtId="168" fontId="6" fillId="2" borderId="0" xfId="1" applyNumberFormat="1" applyFont="1" applyFill="1" applyBorder="1" applyAlignment="1">
      <alignment horizontal="center" vertical="center"/>
    </xf>
    <xf numFmtId="167" fontId="6" fillId="2" borderId="0" xfId="1" applyNumberFormat="1" applyFont="1" applyFill="1" applyBorder="1" applyAlignment="1">
      <alignment horizontal="center" vertical="center"/>
    </xf>
    <xf numFmtId="0" fontId="9" fillId="2" borderId="0" xfId="0" applyFont="1" applyFill="1" applyBorder="1"/>
    <xf numFmtId="0" fontId="9" fillId="2" borderId="0" xfId="0" applyFont="1" applyFill="1" applyAlignment="1">
      <alignment vertical="center"/>
    </xf>
    <xf numFmtId="3" fontId="5" fillId="2" borderId="0" xfId="0" applyNumberFormat="1" applyFont="1" applyFill="1" applyBorder="1" applyAlignment="1">
      <alignment horizontal="right" vertical="center" wrapText="1"/>
    </xf>
    <xf numFmtId="3" fontId="5" fillId="0" borderId="0" xfId="0" applyNumberFormat="1" applyFont="1" applyFill="1" applyBorder="1" applyAlignment="1">
      <alignment horizontal="right" vertical="center" wrapText="1"/>
    </xf>
    <xf numFmtId="3" fontId="5" fillId="2" borderId="0" xfId="0" applyNumberFormat="1" applyFont="1" applyFill="1" applyBorder="1" applyAlignment="1">
      <alignment horizontal="right" vertical="center"/>
    </xf>
    <xf numFmtId="164" fontId="5" fillId="0" borderId="0" xfId="0" applyNumberFormat="1" applyFont="1" applyFill="1" applyBorder="1" applyAlignment="1">
      <alignment horizontal="right" vertical="center"/>
    </xf>
    <xf numFmtId="1" fontId="5" fillId="2" borderId="0" xfId="0" applyNumberFormat="1" applyFont="1" applyFill="1" applyBorder="1" applyAlignment="1">
      <alignment horizontal="right" vertical="center" wrapText="1"/>
    </xf>
    <xf numFmtId="0" fontId="5" fillId="2" borderId="0" xfId="0" applyFont="1" applyFill="1" applyBorder="1" applyAlignment="1">
      <alignment horizontal="right" vertical="center"/>
    </xf>
    <xf numFmtId="0" fontId="9" fillId="0" borderId="0" xfId="0" applyFont="1"/>
    <xf numFmtId="0" fontId="13" fillId="2" borderId="0" xfId="0" applyFont="1" applyFill="1" applyAlignment="1">
      <alignment horizontal="left"/>
    </xf>
    <xf numFmtId="0" fontId="9" fillId="2" borderId="0" xfId="0" applyFont="1" applyFill="1" applyAlignment="1"/>
    <xf numFmtId="0" fontId="9" fillId="2" borderId="0" xfId="0" applyFont="1" applyFill="1" applyAlignment="1">
      <alignment horizontal="left"/>
    </xf>
    <xf numFmtId="0" fontId="9" fillId="2" borderId="0" xfId="0" applyFont="1" applyFill="1" applyAlignment="1">
      <alignment horizontal="right"/>
    </xf>
    <xf numFmtId="0" fontId="8" fillId="2" borderId="2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5" fillId="2" borderId="1" xfId="0" applyFont="1" applyFill="1" applyBorder="1" applyAlignment="1">
      <alignment vertical="center" wrapText="1"/>
    </xf>
    <xf numFmtId="164" fontId="9" fillId="2" borderId="1" xfId="0" applyNumberFormat="1" applyFont="1" applyFill="1" applyBorder="1" applyAlignment="1">
      <alignment vertical="top" wrapText="1"/>
    </xf>
    <xf numFmtId="0" fontId="12" fillId="2" borderId="0" xfId="0" applyFont="1" applyFill="1" applyAlignment="1">
      <alignment vertical="center"/>
    </xf>
    <xf numFmtId="0" fontId="5" fillId="2" borderId="0" xfId="0" applyFont="1" applyFill="1" applyBorder="1" applyAlignment="1">
      <alignment horizontal="left" vertical="center" wrapText="1"/>
    </xf>
    <xf numFmtId="0" fontId="9" fillId="0" borderId="0" xfId="0" applyFont="1" applyBorder="1"/>
    <xf numFmtId="0" fontId="8" fillId="2" borderId="2" xfId="0" applyFont="1" applyFill="1" applyBorder="1" applyAlignment="1">
      <alignment vertical="center" wrapText="1"/>
    </xf>
    <xf numFmtId="0" fontId="8" fillId="2" borderId="1" xfId="0" applyFont="1" applyFill="1" applyBorder="1" applyAlignment="1">
      <alignment horizontal="center" vertical="center"/>
    </xf>
    <xf numFmtId="0" fontId="5" fillId="2" borderId="2" xfId="0" applyFont="1" applyFill="1" applyBorder="1" applyAlignment="1">
      <alignment horizontal="left" vertical="center" wrapText="1"/>
    </xf>
    <xf numFmtId="164" fontId="9" fillId="2" borderId="1" xfId="0" applyNumberFormat="1" applyFont="1" applyFill="1" applyBorder="1" applyAlignment="1">
      <alignment vertical="center"/>
    </xf>
    <xf numFmtId="164" fontId="9" fillId="0" borderId="1" xfId="0" applyNumberFormat="1" applyFont="1" applyFill="1" applyBorder="1" applyAlignment="1">
      <alignment vertical="center"/>
    </xf>
    <xf numFmtId="164" fontId="9" fillId="2" borderId="0" xfId="0" applyNumberFormat="1" applyFont="1" applyFill="1" applyBorder="1" applyAlignment="1">
      <alignment vertical="center"/>
    </xf>
    <xf numFmtId="0" fontId="8" fillId="2" borderId="0" xfId="0" applyFont="1" applyFill="1" applyAlignment="1">
      <alignment horizontal="left" vertical="top"/>
    </xf>
    <xf numFmtId="0" fontId="7" fillId="2" borderId="5" xfId="2" applyFont="1" applyFill="1" applyBorder="1" applyAlignment="1">
      <alignment vertical="center"/>
    </xf>
    <xf numFmtId="0" fontId="6" fillId="2" borderId="1" xfId="0" applyFont="1" applyFill="1" applyBorder="1" applyAlignment="1">
      <alignment horizontal="left" vertical="center" wrapText="1"/>
    </xf>
    <xf numFmtId="0" fontId="6" fillId="2" borderId="21" xfId="0" applyFont="1" applyFill="1" applyBorder="1" applyAlignment="1">
      <alignment horizontal="center" vertical="center" wrapText="1"/>
    </xf>
    <xf numFmtId="0" fontId="5" fillId="2" borderId="1" xfId="0" applyFont="1" applyFill="1" applyBorder="1" applyAlignment="1">
      <alignment vertical="top" wrapText="1"/>
    </xf>
    <xf numFmtId="168" fontId="9" fillId="0" borderId="1" xfId="1" applyNumberFormat="1" applyFont="1" applyFill="1" applyBorder="1" applyAlignment="1">
      <alignment vertical="top" wrapText="1"/>
    </xf>
    <xf numFmtId="168" fontId="9" fillId="2" borderId="1" xfId="1" applyNumberFormat="1" applyFont="1" applyFill="1" applyBorder="1" applyAlignment="1">
      <alignment vertical="top" wrapText="1"/>
    </xf>
    <xf numFmtId="168" fontId="9" fillId="0" borderId="1" xfId="1" applyNumberFormat="1" applyFont="1" applyFill="1" applyBorder="1" applyAlignment="1">
      <alignment horizontal="right" vertical="top" wrapText="1" indent="1"/>
    </xf>
    <xf numFmtId="0" fontId="9" fillId="2" borderId="0" xfId="0" applyFont="1" applyFill="1" applyAlignment="1">
      <alignment vertical="top"/>
    </xf>
    <xf numFmtId="0" fontId="7" fillId="2" borderId="0" xfId="2" applyFont="1" applyFill="1" applyBorder="1" applyAlignment="1">
      <alignment vertical="center"/>
    </xf>
    <xf numFmtId="0" fontId="6" fillId="2"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5" fillId="2" borderId="0" xfId="0" applyFont="1" applyFill="1" applyBorder="1" applyAlignment="1">
      <alignment vertical="top" wrapText="1"/>
    </xf>
    <xf numFmtId="168" fontId="9" fillId="2" borderId="0" xfId="1" applyNumberFormat="1" applyFont="1" applyFill="1" applyBorder="1" applyAlignment="1">
      <alignment vertical="top" wrapText="1"/>
    </xf>
    <xf numFmtId="165" fontId="9" fillId="2" borderId="0" xfId="1" applyNumberFormat="1" applyFont="1" applyFill="1" applyBorder="1" applyAlignment="1">
      <alignment vertical="top" wrapText="1"/>
    </xf>
    <xf numFmtId="167" fontId="9" fillId="2" borderId="0" xfId="1" applyNumberFormat="1" applyFont="1" applyFill="1" applyBorder="1" applyAlignment="1">
      <alignment vertical="top" wrapText="1"/>
    </xf>
    <xf numFmtId="168" fontId="9" fillId="2" borderId="0" xfId="1" applyNumberFormat="1" applyFont="1" applyFill="1" applyBorder="1" applyAlignment="1">
      <alignment horizontal="right" vertical="top" wrapText="1" indent="1"/>
    </xf>
    <xf numFmtId="0" fontId="9" fillId="2" borderId="0" xfId="0" applyFont="1" applyFill="1" applyBorder="1" applyAlignment="1">
      <alignment wrapText="1"/>
    </xf>
    <xf numFmtId="0" fontId="9" fillId="2" borderId="0" xfId="0" applyFont="1" applyFill="1" applyAlignment="1">
      <alignment wrapText="1"/>
    </xf>
    <xf numFmtId="0" fontId="6" fillId="2" borderId="2" xfId="0" applyFont="1" applyFill="1" applyBorder="1" applyAlignment="1">
      <alignment horizontal="left" vertical="center" wrapText="1"/>
    </xf>
    <xf numFmtId="0" fontId="9" fillId="2" borderId="2" xfId="0" applyFont="1" applyFill="1" applyBorder="1" applyAlignment="1">
      <alignment vertical="center" wrapText="1"/>
    </xf>
    <xf numFmtId="0" fontId="9" fillId="2" borderId="1" xfId="0" applyFont="1" applyFill="1" applyBorder="1" applyAlignment="1">
      <alignment horizontal="right" vertical="center"/>
    </xf>
    <xf numFmtId="164" fontId="9" fillId="2" borderId="0" xfId="0" applyNumberFormat="1" applyFont="1" applyFill="1"/>
    <xf numFmtId="0" fontId="8" fillId="2" borderId="0" xfId="0" applyFont="1" applyFill="1"/>
    <xf numFmtId="0" fontId="9" fillId="2" borderId="23" xfId="0" applyFont="1" applyFill="1" applyBorder="1"/>
    <xf numFmtId="0" fontId="6" fillId="2" borderId="2" xfId="0" applyFont="1" applyFill="1" applyBorder="1" applyAlignment="1">
      <alignment vertical="center" wrapText="1"/>
    </xf>
    <xf numFmtId="0" fontId="8" fillId="2" borderId="21" xfId="0" applyFont="1" applyFill="1" applyBorder="1" applyAlignment="1">
      <alignment horizontal="center" vertical="center"/>
    </xf>
    <xf numFmtId="0" fontId="5" fillId="2" borderId="1" xfId="0" applyFont="1" applyFill="1" applyBorder="1" applyAlignment="1">
      <alignment horizontal="left" vertical="center" wrapText="1"/>
    </xf>
    <xf numFmtId="3" fontId="9" fillId="0" borderId="1" xfId="0" applyNumberFormat="1" applyFont="1" applyFill="1" applyBorder="1" applyAlignment="1">
      <alignment vertical="center"/>
    </xf>
    <xf numFmtId="3" fontId="9" fillId="2" borderId="1" xfId="0" applyNumberFormat="1" applyFont="1" applyFill="1" applyBorder="1" applyAlignment="1">
      <alignment vertical="center"/>
    </xf>
    <xf numFmtId="3" fontId="9" fillId="2" borderId="0" xfId="0" applyNumberFormat="1" applyFont="1" applyFill="1" applyBorder="1" applyAlignment="1">
      <alignment vertical="top"/>
    </xf>
    <xf numFmtId="0" fontId="8" fillId="2" borderId="0" xfId="0" applyFont="1" applyFill="1" applyBorder="1"/>
    <xf numFmtId="0" fontId="6" fillId="2" borderId="0" xfId="0" applyFont="1" applyFill="1" applyBorder="1" applyAlignment="1">
      <alignment vertical="center" wrapText="1"/>
    </xf>
    <xf numFmtId="0" fontId="8" fillId="2" borderId="0" xfId="0" applyFont="1" applyFill="1" applyBorder="1" applyAlignment="1">
      <alignment horizontal="center" vertical="center"/>
    </xf>
    <xf numFmtId="3" fontId="9" fillId="2" borderId="0" xfId="0" applyNumberFormat="1" applyFont="1" applyFill="1" applyBorder="1" applyAlignment="1">
      <alignment vertical="center"/>
    </xf>
    <xf numFmtId="0" fontId="12" fillId="2" borderId="0" xfId="0" applyFont="1" applyFill="1" applyBorder="1" applyAlignment="1">
      <alignment vertical="center"/>
    </xf>
    <xf numFmtId="164" fontId="9"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Alignment="1">
      <alignment vertical="top" wrapText="1"/>
    </xf>
    <xf numFmtId="0" fontId="8" fillId="2" borderId="1" xfId="0" applyFont="1" applyFill="1" applyBorder="1" applyAlignment="1">
      <alignment vertical="center" wrapText="1"/>
    </xf>
    <xf numFmtId="168" fontId="9" fillId="2" borderId="1" xfId="1" applyNumberFormat="1" applyFont="1" applyFill="1" applyBorder="1" applyAlignment="1">
      <alignment vertical="center" wrapText="1"/>
    </xf>
    <xf numFmtId="168" fontId="9" fillId="0" borderId="1" xfId="1" applyNumberFormat="1" applyFont="1" applyFill="1" applyBorder="1" applyAlignment="1">
      <alignment vertical="center" wrapText="1"/>
    </xf>
    <xf numFmtId="168" fontId="9" fillId="2" borderId="0" xfId="0" applyNumberFormat="1" applyFont="1" applyFill="1"/>
    <xf numFmtId="0" fontId="9" fillId="0" borderId="0" xfId="0" applyFont="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7" fillId="0" borderId="16" xfId="0" applyFont="1" applyFill="1" applyBorder="1" applyAlignment="1">
      <alignment horizontal="center" vertical="center" wrapText="1"/>
    </xf>
    <xf numFmtId="168" fontId="12" fillId="0" borderId="16" xfId="1" applyNumberFormat="1" applyFont="1" applyFill="1" applyBorder="1" applyAlignment="1">
      <alignment horizontal="right" vertical="center"/>
    </xf>
    <xf numFmtId="3" fontId="12" fillId="0" borderId="0" xfId="0" applyNumberFormat="1" applyFont="1" applyFill="1" applyBorder="1" applyAlignment="1">
      <alignment horizontal="right" vertical="center" wrapText="1"/>
    </xf>
    <xf numFmtId="3" fontId="12" fillId="2" borderId="0" xfId="0" applyNumberFormat="1" applyFont="1" applyFill="1" applyBorder="1" applyAlignment="1">
      <alignment horizontal="right" vertical="center" wrapText="1"/>
    </xf>
    <xf numFmtId="0" fontId="12" fillId="4" borderId="0" xfId="0" applyFont="1" applyFill="1" applyAlignment="1">
      <alignment vertical="center"/>
    </xf>
    <xf numFmtId="0" fontId="5" fillId="0" borderId="17" xfId="0" applyFont="1" applyFill="1" applyBorder="1" applyAlignment="1">
      <alignment horizontal="center" vertical="center"/>
    </xf>
    <xf numFmtId="0" fontId="5" fillId="2" borderId="17" xfId="0" applyFont="1" applyFill="1" applyBorder="1" applyAlignment="1">
      <alignment horizontal="center" vertical="center"/>
    </xf>
    <xf numFmtId="0" fontId="9" fillId="2" borderId="0" xfId="0" applyFont="1" applyFill="1" applyBorder="1" applyAlignment="1">
      <alignment horizontal="left" vertical="center"/>
    </xf>
    <xf numFmtId="3" fontId="9" fillId="2" borderId="0" xfId="0" applyNumberFormat="1" applyFont="1" applyFill="1" applyBorder="1" applyAlignment="1">
      <alignment horizontal="right" vertical="center"/>
    </xf>
    <xf numFmtId="0" fontId="5" fillId="2" borderId="0" xfId="0" applyFont="1" applyFill="1" applyBorder="1" applyAlignment="1">
      <alignment horizontal="center" vertical="center"/>
    </xf>
    <xf numFmtId="0" fontId="7" fillId="2" borderId="0" xfId="0" applyFont="1" applyFill="1" applyAlignment="1">
      <alignment horizontal="left" vertical="center"/>
    </xf>
    <xf numFmtId="0" fontId="12" fillId="2" borderId="16" xfId="0" applyFont="1" applyFill="1" applyBorder="1" applyAlignment="1">
      <alignment horizontal="center" vertical="center" wrapText="1"/>
    </xf>
    <xf numFmtId="0" fontId="12" fillId="2" borderId="16" xfId="0" applyFont="1" applyFill="1" applyBorder="1" applyAlignment="1">
      <alignment horizontal="left" vertical="center" wrapText="1"/>
    </xf>
    <xf numFmtId="3" fontId="12" fillId="2" borderId="16" xfId="0" applyNumberFormat="1" applyFont="1" applyFill="1" applyBorder="1" applyAlignment="1">
      <alignment horizontal="right" vertical="center" wrapText="1"/>
    </xf>
    <xf numFmtId="3" fontId="7" fillId="2" borderId="16" xfId="0" applyNumberFormat="1" applyFont="1" applyFill="1" applyBorder="1" applyAlignment="1">
      <alignment horizontal="right" vertical="center" wrapText="1"/>
    </xf>
    <xf numFmtId="0" fontId="7" fillId="2" borderId="16"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5" fillId="2" borderId="6" xfId="0" applyFont="1" applyFill="1" applyBorder="1" applyAlignment="1">
      <alignment horizontal="left" vertical="center" wrapText="1"/>
    </xf>
    <xf numFmtId="168" fontId="9" fillId="2" borderId="6" xfId="1" applyNumberFormat="1" applyFont="1" applyFill="1" applyBorder="1" applyAlignment="1">
      <alignment vertical="center" wrapText="1"/>
    </xf>
    <xf numFmtId="0" fontId="8" fillId="2" borderId="0" xfId="0" applyFont="1" applyFill="1" applyAlignment="1">
      <alignment horizontal="left" vertical="top" wrapText="1"/>
    </xf>
    <xf numFmtId="9" fontId="9" fillId="2" borderId="0" xfId="5" applyFont="1" applyFill="1"/>
    <xf numFmtId="0" fontId="7" fillId="2" borderId="0" xfId="0" applyFont="1" applyFill="1" applyBorder="1" applyAlignment="1">
      <alignment vertical="center" wrapText="1"/>
    </xf>
    <xf numFmtId="9" fontId="7" fillId="2" borderId="0" xfId="5" applyFont="1" applyFill="1" applyBorder="1" applyAlignment="1">
      <alignment vertical="center" wrapText="1"/>
    </xf>
    <xf numFmtId="0" fontId="14" fillId="2" borderId="0" xfId="0" applyFont="1" applyFill="1" applyBorder="1" applyAlignment="1">
      <alignment horizontal="left" vertical="center" wrapText="1"/>
    </xf>
    <xf numFmtId="0" fontId="6" fillId="2" borderId="17" xfId="0" applyFont="1" applyFill="1" applyBorder="1" applyAlignment="1">
      <alignment vertical="center" wrapText="1"/>
    </xf>
    <xf numFmtId="9" fontId="9" fillId="2" borderId="23" xfId="5" applyFont="1" applyFill="1" applyBorder="1"/>
    <xf numFmtId="166" fontId="6" fillId="2" borderId="17" xfId="1" applyNumberFormat="1" applyFont="1" applyFill="1" applyBorder="1" applyAlignment="1">
      <alignment horizontal="right" vertical="center"/>
    </xf>
    <xf numFmtId="164" fontId="6" fillId="2" borderId="17" xfId="0" applyNumberFormat="1" applyFont="1" applyFill="1" applyBorder="1" applyAlignment="1">
      <alignment horizontal="right" vertical="center"/>
    </xf>
    <xf numFmtId="171" fontId="6" fillId="2" borderId="25" xfId="1" applyNumberFormat="1" applyFont="1" applyFill="1" applyBorder="1" applyAlignment="1">
      <alignment horizontal="right" vertical="center"/>
    </xf>
    <xf numFmtId="0" fontId="5" fillId="2" borderId="17" xfId="0" applyFont="1" applyFill="1" applyBorder="1" applyAlignment="1">
      <alignment vertical="center" wrapText="1"/>
    </xf>
    <xf numFmtId="166" fontId="5" fillId="2" borderId="17" xfId="1" applyNumberFormat="1" applyFont="1" applyFill="1" applyBorder="1" applyAlignment="1">
      <alignment horizontal="right" vertical="center"/>
    </xf>
    <xf numFmtId="166" fontId="5" fillId="2" borderId="17" xfId="0" applyNumberFormat="1" applyFont="1" applyFill="1" applyBorder="1" applyAlignment="1">
      <alignment horizontal="right" vertical="center"/>
    </xf>
    <xf numFmtId="164" fontId="5" fillId="2" borderId="17" xfId="0" applyNumberFormat="1" applyFont="1" applyFill="1" applyBorder="1" applyAlignment="1">
      <alignment horizontal="right" vertical="center"/>
    </xf>
    <xf numFmtId="171" fontId="5" fillId="2" borderId="25" xfId="1" applyNumberFormat="1" applyFont="1" applyFill="1" applyBorder="1" applyAlignment="1">
      <alignment horizontal="right" vertical="center"/>
    </xf>
    <xf numFmtId="0" fontId="5" fillId="0" borderId="17" xfId="0" applyFont="1" applyFill="1" applyBorder="1" applyAlignment="1">
      <alignment vertical="center" wrapText="1"/>
    </xf>
    <xf numFmtId="166" fontId="5" fillId="0" borderId="17" xfId="1" applyNumberFormat="1" applyFont="1" applyFill="1" applyBorder="1" applyAlignment="1">
      <alignment horizontal="right" vertical="center"/>
    </xf>
    <xf numFmtId="166" fontId="5" fillId="0" borderId="17" xfId="0" applyNumberFormat="1" applyFont="1" applyFill="1" applyBorder="1" applyAlignment="1">
      <alignment horizontal="right" vertical="center"/>
    </xf>
    <xf numFmtId="164" fontId="5" fillId="0" borderId="17" xfId="0" applyNumberFormat="1" applyFont="1" applyFill="1" applyBorder="1" applyAlignment="1">
      <alignment horizontal="right" vertical="center"/>
    </xf>
    <xf numFmtId="1" fontId="9" fillId="0" borderId="0" xfId="0" applyNumberFormat="1" applyFont="1"/>
    <xf numFmtId="164" fontId="9" fillId="0" borderId="0" xfId="0" applyNumberFormat="1" applyFont="1"/>
    <xf numFmtId="171" fontId="5" fillId="0" borderId="0" xfId="1" applyNumberFormat="1" applyFont="1" applyFill="1" applyBorder="1" applyAlignment="1">
      <alignment horizontal="right" vertical="center"/>
    </xf>
    <xf numFmtId="166" fontId="9" fillId="0" borderId="0" xfId="0" applyNumberFormat="1" applyFont="1"/>
    <xf numFmtId="166" fontId="9" fillId="0" borderId="0" xfId="0" applyNumberFormat="1" applyFont="1" applyBorder="1"/>
    <xf numFmtId="171" fontId="5" fillId="2" borderId="0" xfId="1" applyNumberFormat="1" applyFont="1" applyFill="1" applyBorder="1" applyAlignment="1">
      <alignment horizontal="right" vertical="center"/>
    </xf>
    <xf numFmtId="166" fontId="5" fillId="2" borderId="25" xfId="1" applyNumberFormat="1" applyFont="1" applyFill="1" applyBorder="1" applyAlignment="1">
      <alignment horizontal="right" vertical="center"/>
    </xf>
    <xf numFmtId="9" fontId="5" fillId="2" borderId="23" xfId="5" applyFont="1" applyFill="1" applyBorder="1" applyAlignment="1">
      <alignment horizontal="right" vertical="center"/>
    </xf>
    <xf numFmtId="171" fontId="5" fillId="2" borderId="17" xfId="1" applyNumberFormat="1" applyFont="1" applyFill="1" applyBorder="1" applyAlignment="1">
      <alignment horizontal="right" vertical="center"/>
    </xf>
    <xf numFmtId="166" fontId="6" fillId="2" borderId="17" xfId="0" applyNumberFormat="1" applyFont="1" applyFill="1" applyBorder="1" applyAlignment="1">
      <alignment horizontal="right" vertical="center"/>
    </xf>
    <xf numFmtId="0" fontId="12" fillId="2" borderId="0" xfId="0" applyFont="1" applyFill="1" applyAlignment="1">
      <alignment horizontal="left" vertical="center"/>
    </xf>
    <xf numFmtId="168" fontId="5" fillId="2" borderId="0" xfId="1" applyNumberFormat="1" applyFont="1" applyFill="1" applyBorder="1" applyAlignment="1">
      <alignment horizontal="right" vertical="top"/>
    </xf>
    <xf numFmtId="0" fontId="5" fillId="2" borderId="0" xfId="0" applyFont="1" applyFill="1" applyBorder="1" applyAlignment="1">
      <alignment horizontal="right" vertical="top"/>
    </xf>
    <xf numFmtId="2" fontId="5" fillId="2" borderId="0" xfId="0" applyNumberFormat="1" applyFont="1" applyFill="1" applyBorder="1" applyAlignment="1">
      <alignment horizontal="right" vertical="top"/>
    </xf>
    <xf numFmtId="0" fontId="12" fillId="2" borderId="22" xfId="0" applyFont="1" applyFill="1" applyBorder="1" applyAlignment="1"/>
    <xf numFmtId="9" fontId="12" fillId="2" borderId="0" xfId="5" applyFont="1" applyFill="1" applyBorder="1" applyAlignment="1"/>
    <xf numFmtId="0" fontId="12" fillId="2" borderId="0" xfId="0" applyFont="1" applyFill="1" applyBorder="1" applyAlignment="1"/>
    <xf numFmtId="0" fontId="5" fillId="2" borderId="0" xfId="0" applyFont="1" applyFill="1" applyBorder="1" applyAlignment="1">
      <alignment vertical="center" wrapText="1"/>
    </xf>
    <xf numFmtId="166" fontId="5" fillId="2" borderId="0" xfId="1" applyNumberFormat="1" applyFont="1" applyFill="1" applyBorder="1" applyAlignment="1">
      <alignment horizontal="right" vertical="center"/>
    </xf>
    <xf numFmtId="170" fontId="5" fillId="2" borderId="0" xfId="0" applyNumberFormat="1" applyFont="1" applyFill="1" applyBorder="1" applyAlignment="1">
      <alignment horizontal="right" vertical="center"/>
    </xf>
    <xf numFmtId="2" fontId="5" fillId="2" borderId="0" xfId="0" applyNumberFormat="1" applyFont="1" applyFill="1" applyBorder="1" applyAlignment="1">
      <alignment horizontal="right" vertical="center"/>
    </xf>
    <xf numFmtId="166" fontId="9" fillId="2" borderId="0" xfId="0" applyNumberFormat="1" applyFont="1" applyFill="1" applyBorder="1"/>
    <xf numFmtId="166" fontId="6" fillId="2" borderId="0" xfId="1" applyNumberFormat="1" applyFont="1" applyFill="1" applyBorder="1" applyAlignment="1">
      <alignment horizontal="right" vertical="center"/>
    </xf>
    <xf numFmtId="170" fontId="6" fillId="2" borderId="0" xfId="0" applyNumberFormat="1" applyFont="1" applyFill="1" applyBorder="1" applyAlignment="1">
      <alignment horizontal="right" vertical="center"/>
    </xf>
    <xf numFmtId="2" fontId="6" fillId="2" borderId="0" xfId="0" applyNumberFormat="1" applyFont="1" applyFill="1" applyBorder="1" applyAlignment="1">
      <alignment horizontal="right" vertical="center"/>
    </xf>
    <xf numFmtId="170" fontId="6" fillId="2" borderId="0" xfId="1" applyNumberFormat="1" applyFont="1" applyFill="1" applyBorder="1" applyAlignment="1">
      <alignment horizontal="right" vertical="center"/>
    </xf>
    <xf numFmtId="0" fontId="12" fillId="4" borderId="0" xfId="0" applyFont="1" applyFill="1" applyBorder="1" applyAlignment="1">
      <alignment vertical="center" wrapText="1"/>
    </xf>
    <xf numFmtId="0" fontId="9" fillId="2" borderId="0" xfId="0" applyFont="1" applyFill="1" applyBorder="1" applyAlignment="1">
      <alignment horizontal="left" wrapText="1"/>
    </xf>
    <xf numFmtId="0" fontId="9" fillId="2" borderId="0" xfId="0" applyFont="1" applyFill="1" applyAlignment="1">
      <alignment horizontal="left" wrapText="1"/>
    </xf>
    <xf numFmtId="0" fontId="6" fillId="0" borderId="1" xfId="0" applyFont="1" applyFill="1" applyBorder="1" applyAlignment="1">
      <alignment horizontal="left" vertical="center" wrapText="1"/>
    </xf>
    <xf numFmtId="0" fontId="9" fillId="2" borderId="1" xfId="0" applyFont="1" applyFill="1" applyBorder="1" applyAlignment="1">
      <alignment horizontal="left" vertical="top"/>
    </xf>
    <xf numFmtId="3" fontId="5" fillId="0" borderId="1" xfId="0" applyNumberFormat="1" applyFont="1" applyFill="1" applyBorder="1" applyAlignment="1">
      <alignment vertical="center" wrapText="1"/>
    </xf>
    <xf numFmtId="164" fontId="5" fillId="0" borderId="1" xfId="0" applyNumberFormat="1" applyFont="1" applyFill="1" applyBorder="1" applyAlignment="1">
      <alignment vertical="center" wrapText="1"/>
    </xf>
    <xf numFmtId="10" fontId="9" fillId="2" borderId="0" xfId="5" applyNumberFormat="1" applyFont="1" applyFill="1"/>
    <xf numFmtId="0" fontId="8" fillId="2" borderId="1" xfId="0" applyFont="1" applyFill="1" applyBorder="1" applyAlignment="1">
      <alignment vertical="center"/>
    </xf>
    <xf numFmtId="3" fontId="8" fillId="0" borderId="1" xfId="0" applyNumberFormat="1" applyFont="1" applyFill="1" applyBorder="1" applyAlignment="1">
      <alignment vertical="center"/>
    </xf>
    <xf numFmtId="164" fontId="8" fillId="0" borderId="1" xfId="0" applyNumberFormat="1" applyFont="1" applyFill="1" applyBorder="1" applyAlignment="1">
      <alignment vertical="center"/>
    </xf>
    <xf numFmtId="3" fontId="5" fillId="2" borderId="1" xfId="0" applyNumberFormat="1" applyFont="1" applyFill="1" applyBorder="1" applyAlignment="1">
      <alignment vertical="center" wrapText="1"/>
    </xf>
    <xf numFmtId="164" fontId="5" fillId="2" borderId="1" xfId="0" applyNumberFormat="1" applyFont="1" applyFill="1" applyBorder="1" applyAlignment="1">
      <alignment vertical="center" wrapText="1"/>
    </xf>
    <xf numFmtId="3" fontId="8" fillId="2" borderId="1" xfId="0" applyNumberFormat="1" applyFont="1" applyFill="1" applyBorder="1" applyAlignment="1">
      <alignment vertical="center"/>
    </xf>
    <xf numFmtId="164" fontId="8" fillId="2" borderId="1" xfId="0" applyNumberFormat="1" applyFont="1" applyFill="1" applyBorder="1" applyAlignment="1">
      <alignment vertical="center"/>
    </xf>
    <xf numFmtId="164" fontId="9" fillId="2" borderId="0" xfId="0" applyNumberFormat="1" applyFont="1" applyFill="1" applyAlignment="1">
      <alignment vertical="center"/>
    </xf>
    <xf numFmtId="0" fontId="5" fillId="0" borderId="0" xfId="4" applyFont="1"/>
    <xf numFmtId="2" fontId="6" fillId="0" borderId="24" xfId="4" applyNumberFormat="1" applyFont="1" applyBorder="1" applyAlignment="1">
      <alignment horizontal="center" vertical="center" wrapText="1"/>
    </xf>
    <xf numFmtId="0" fontId="10" fillId="0" borderId="0" xfId="4" applyFont="1" applyFill="1"/>
    <xf numFmtId="2" fontId="5" fillId="0" borderId="24" xfId="4" applyNumberFormat="1" applyFont="1" applyBorder="1" applyAlignment="1">
      <alignment horizontal="left" vertical="center" wrapText="1"/>
    </xf>
    <xf numFmtId="2" fontId="5" fillId="0" borderId="24" xfId="4" applyNumberFormat="1" applyFont="1" applyBorder="1" applyAlignment="1">
      <alignment horizontal="center" vertical="top"/>
    </xf>
    <xf numFmtId="0" fontId="5" fillId="2" borderId="0" xfId="6" applyFont="1" applyFill="1"/>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8" fillId="0" borderId="7" xfId="0" applyFont="1" applyBorder="1" applyAlignment="1">
      <alignment horizontal="center" vertical="center" wrapText="1"/>
    </xf>
    <xf numFmtId="167" fontId="5" fillId="0" borderId="8" xfId="1" applyNumberFormat="1" applyFont="1" applyFill="1" applyBorder="1" applyAlignment="1">
      <alignment vertical="center"/>
    </xf>
    <xf numFmtId="167" fontId="9" fillId="0" borderId="8" xfId="1" applyNumberFormat="1" applyFont="1" applyFill="1" applyBorder="1" applyAlignment="1">
      <alignment vertical="center"/>
    </xf>
    <xf numFmtId="168" fontId="5" fillId="0" borderId="8" xfId="1" quotePrefix="1" applyNumberFormat="1" applyFont="1" applyFill="1" applyBorder="1" applyAlignment="1">
      <alignment horizontal="left" vertical="center" indent="5"/>
    </xf>
    <xf numFmtId="167" fontId="5" fillId="0" borderId="8" xfId="1" applyNumberFormat="1" applyFont="1" applyFill="1" applyBorder="1" applyAlignment="1">
      <alignment horizontal="left" vertical="center"/>
    </xf>
    <xf numFmtId="167" fontId="5" fillId="0" borderId="9" xfId="1" applyNumberFormat="1" applyFont="1" applyFill="1" applyBorder="1" applyAlignment="1">
      <alignment vertical="center"/>
    </xf>
    <xf numFmtId="167" fontId="9" fillId="0" borderId="9" xfId="1" applyNumberFormat="1" applyFont="1" applyFill="1" applyBorder="1" applyAlignment="1">
      <alignment vertical="center"/>
    </xf>
    <xf numFmtId="167" fontId="5" fillId="0" borderId="9" xfId="1" applyNumberFormat="1" applyFont="1" applyFill="1" applyBorder="1" applyAlignment="1">
      <alignment horizontal="left" vertical="center"/>
    </xf>
    <xf numFmtId="0" fontId="8" fillId="0" borderId="10" xfId="0" applyFont="1" applyBorder="1" applyAlignment="1">
      <alignment vertical="center"/>
    </xf>
    <xf numFmtId="167" fontId="8" fillId="0" borderId="10" xfId="1" applyNumberFormat="1" applyFont="1" applyFill="1" applyBorder="1" applyAlignment="1">
      <alignment vertical="center"/>
    </xf>
    <xf numFmtId="0" fontId="7" fillId="0" borderId="0" xfId="0" applyFont="1" applyFill="1" applyAlignment="1">
      <alignment vertical="center"/>
    </xf>
    <xf numFmtId="0" fontId="9" fillId="2" borderId="1" xfId="0" applyFont="1" applyFill="1" applyBorder="1" applyAlignment="1">
      <alignment horizontal="left" vertical="top" wrapText="1"/>
    </xf>
    <xf numFmtId="164" fontId="9" fillId="0" borderId="1" xfId="0" applyNumberFormat="1" applyFont="1" applyFill="1" applyBorder="1" applyAlignment="1">
      <alignment horizontal="right" vertical="center"/>
    </xf>
    <xf numFmtId="0" fontId="10" fillId="0" borderId="0" xfId="0" applyFont="1" applyFill="1" applyAlignment="1">
      <alignment vertical="center"/>
    </xf>
    <xf numFmtId="0" fontId="8" fillId="0"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2" fontId="9" fillId="0" borderId="7" xfId="0" applyNumberFormat="1" applyFont="1" applyFill="1" applyBorder="1" applyAlignment="1">
      <alignment horizontal="center" vertical="center" wrapText="1"/>
    </xf>
    <xf numFmtId="1" fontId="9" fillId="0" borderId="7"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2" fontId="9" fillId="0" borderId="11" xfId="0" applyNumberFormat="1" applyFont="1" applyFill="1" applyBorder="1" applyAlignment="1">
      <alignment horizontal="center" vertical="center" wrapText="1"/>
    </xf>
    <xf numFmtId="1" fontId="9" fillId="0" borderId="11" xfId="0" applyNumberFormat="1" applyFont="1" applyFill="1" applyBorder="1" applyAlignment="1">
      <alignment horizontal="center" vertical="center" wrapText="1"/>
    </xf>
    <xf numFmtId="0" fontId="9" fillId="0" borderId="0" xfId="0" applyFont="1" applyFill="1" applyAlignment="1">
      <alignment vertical="center" wrapText="1"/>
    </xf>
    <xf numFmtId="0" fontId="9" fillId="0" borderId="15" xfId="0" applyFont="1" applyFill="1" applyBorder="1" applyAlignment="1">
      <alignment horizontal="center" vertical="center" wrapText="1"/>
    </xf>
    <xf numFmtId="2" fontId="9" fillId="0" borderId="15" xfId="0" applyNumberFormat="1" applyFont="1" applyFill="1" applyBorder="1" applyAlignment="1">
      <alignment horizontal="center" vertical="center" wrapText="1"/>
    </xf>
    <xf numFmtId="1" fontId="9" fillId="0" borderId="15" xfId="0" applyNumberFormat="1" applyFont="1" applyFill="1" applyBorder="1" applyAlignment="1">
      <alignment horizontal="center" vertical="center" wrapText="1"/>
    </xf>
    <xf numFmtId="0" fontId="9" fillId="0" borderId="30" xfId="0" applyFont="1" applyFill="1" applyBorder="1" applyAlignment="1">
      <alignment vertical="center"/>
    </xf>
    <xf numFmtId="1" fontId="9" fillId="0" borderId="30" xfId="0" applyNumberFormat="1" applyFont="1" applyFill="1" applyBorder="1" applyAlignment="1">
      <alignment horizontal="center" vertical="center" wrapText="1"/>
    </xf>
    <xf numFmtId="0" fontId="9" fillId="0" borderId="0" xfId="0" applyFont="1" applyFill="1" applyAlignment="1">
      <alignment horizontal="left" vertical="center" wrapText="1"/>
    </xf>
    <xf numFmtId="0" fontId="9" fillId="0" borderId="15" xfId="0" applyFont="1" applyFill="1" applyBorder="1" applyAlignment="1">
      <alignment vertical="center"/>
    </xf>
    <xf numFmtId="0" fontId="9" fillId="0" borderId="6" xfId="0" applyFont="1" applyFill="1" applyBorder="1" applyAlignment="1">
      <alignment horizontal="center" vertical="center"/>
    </xf>
    <xf numFmtId="0" fontId="9" fillId="0" borderId="6" xfId="0" applyFont="1" applyFill="1" applyBorder="1" applyAlignment="1">
      <alignment vertical="center"/>
    </xf>
    <xf numFmtId="164" fontId="9" fillId="2" borderId="6" xfId="0" applyNumberFormat="1" applyFont="1" applyFill="1" applyBorder="1" applyAlignment="1">
      <alignment horizontal="center" vertical="center" wrapText="1"/>
    </xf>
    <xf numFmtId="164" fontId="9" fillId="0" borderId="0" xfId="0" applyNumberFormat="1" applyFont="1" applyFill="1" applyAlignment="1">
      <alignment vertical="center"/>
    </xf>
    <xf numFmtId="164" fontId="9" fillId="2" borderId="6"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0" xfId="0" applyFont="1" applyFill="1"/>
    <xf numFmtId="0" fontId="6" fillId="2" borderId="6" xfId="0" applyFont="1" applyFill="1" applyBorder="1" applyAlignment="1">
      <alignment vertical="center" wrapText="1"/>
    </xf>
    <xf numFmtId="0" fontId="9" fillId="0" borderId="6" xfId="0" applyFont="1" applyBorder="1"/>
    <xf numFmtId="0" fontId="8" fillId="0" borderId="6" xfId="0" applyFont="1" applyBorder="1"/>
    <xf numFmtId="0" fontId="5" fillId="2" borderId="6" xfId="0" applyFont="1" applyFill="1" applyBorder="1" applyAlignment="1">
      <alignment vertical="center" wrapText="1"/>
    </xf>
    <xf numFmtId="164" fontId="9" fillId="0" borderId="6" xfId="0" applyNumberFormat="1" applyFont="1" applyBorder="1"/>
    <xf numFmtId="166" fontId="5" fillId="2" borderId="6" xfId="1" applyNumberFormat="1" applyFont="1" applyFill="1" applyBorder="1" applyAlignment="1">
      <alignment horizontal="center" vertical="center"/>
    </xf>
    <xf numFmtId="166" fontId="5" fillId="2" borderId="6" xfId="0" applyNumberFormat="1" applyFont="1" applyFill="1" applyBorder="1" applyAlignment="1">
      <alignment horizontal="center" vertical="center"/>
    </xf>
    <xf numFmtId="164" fontId="9" fillId="0" borderId="6" xfId="0" applyNumberFormat="1" applyFont="1" applyBorder="1" applyAlignment="1">
      <alignment horizontal="center" vertical="center"/>
    </xf>
    <xf numFmtId="166" fontId="9" fillId="0" borderId="6" xfId="0" applyNumberFormat="1" applyFont="1" applyBorder="1" applyAlignment="1">
      <alignment horizontal="center" vertical="center"/>
    </xf>
    <xf numFmtId="3" fontId="12" fillId="4" borderId="6" xfId="0" applyNumberFormat="1" applyFont="1" applyFill="1" applyBorder="1" applyAlignment="1">
      <alignment horizontal="right" vertical="center" wrapText="1"/>
    </xf>
    <xf numFmtId="3" fontId="12" fillId="0" borderId="6" xfId="0" applyNumberFormat="1" applyFont="1" applyFill="1" applyBorder="1" applyAlignment="1">
      <alignment horizontal="right" vertical="center" wrapText="1"/>
    </xf>
    <xf numFmtId="0" fontId="9" fillId="2" borderId="0" xfId="0" applyFont="1" applyFill="1" applyBorder="1" applyAlignment="1">
      <alignment horizontal="left" vertical="top"/>
    </xf>
    <xf numFmtId="3" fontId="5" fillId="0" borderId="0" xfId="0" applyNumberFormat="1" applyFont="1" applyFill="1" applyBorder="1" applyAlignment="1">
      <alignment vertical="center" wrapText="1"/>
    </xf>
    <xf numFmtId="164" fontId="5" fillId="0" borderId="0" xfId="0" applyNumberFormat="1" applyFont="1" applyFill="1" applyBorder="1" applyAlignment="1">
      <alignment vertical="center" wrapText="1"/>
    </xf>
    <xf numFmtId="167" fontId="8" fillId="0" borderId="0" xfId="1" applyNumberFormat="1" applyFont="1" applyFill="1" applyBorder="1" applyAlignment="1">
      <alignment vertical="center"/>
    </xf>
    <xf numFmtId="0" fontId="19" fillId="2" borderId="0" xfId="0" applyFont="1" applyFill="1" applyAlignment="1">
      <alignment vertical="center"/>
    </xf>
    <xf numFmtId="0" fontId="10" fillId="2" borderId="0" xfId="0" applyFont="1" applyFill="1" applyAlignment="1">
      <alignment vertical="center"/>
    </xf>
    <xf numFmtId="0" fontId="8" fillId="2" borderId="0" xfId="0" applyFont="1" applyFill="1" applyBorder="1" applyAlignment="1">
      <alignment vertical="center"/>
    </xf>
    <xf numFmtId="3" fontId="8" fillId="0" borderId="0" xfId="0" applyNumberFormat="1" applyFont="1" applyFill="1" applyBorder="1" applyAlignment="1">
      <alignment vertical="center"/>
    </xf>
    <xf numFmtId="164" fontId="8" fillId="0" borderId="0" xfId="0" applyNumberFormat="1" applyFont="1" applyFill="1" applyBorder="1" applyAlignment="1">
      <alignment vertical="center"/>
    </xf>
    <xf numFmtId="3" fontId="8" fillId="2" borderId="0" xfId="0" applyNumberFormat="1" applyFont="1" applyFill="1" applyBorder="1" applyAlignment="1">
      <alignment vertical="center"/>
    </xf>
    <xf numFmtId="164" fontId="8" fillId="2" borderId="0" xfId="0" applyNumberFormat="1" applyFont="1" applyFill="1" applyBorder="1" applyAlignment="1">
      <alignment vertical="center"/>
    </xf>
    <xf numFmtId="166" fontId="6" fillId="2" borderId="32" xfId="1" applyNumberFormat="1" applyFont="1" applyFill="1" applyBorder="1" applyAlignment="1">
      <alignment horizontal="right" vertical="center"/>
    </xf>
    <xf numFmtId="0" fontId="12" fillId="4" borderId="33" xfId="0" applyFont="1" applyFill="1" applyBorder="1" applyAlignment="1">
      <alignment vertical="center" wrapText="1"/>
    </xf>
    <xf numFmtId="164" fontId="6" fillId="2" borderId="0" xfId="0" applyNumberFormat="1" applyFont="1" applyFill="1" applyBorder="1" applyAlignment="1">
      <alignment horizontal="right" vertical="center"/>
    </xf>
    <xf numFmtId="166" fontId="6" fillId="2" borderId="34" xfId="1" applyNumberFormat="1" applyFont="1" applyFill="1" applyBorder="1" applyAlignment="1">
      <alignment horizontal="right" vertical="center"/>
    </xf>
    <xf numFmtId="171" fontId="6" fillId="2" borderId="34" xfId="1" applyNumberFormat="1" applyFont="1" applyFill="1" applyBorder="1" applyAlignment="1">
      <alignment horizontal="right" vertical="center"/>
    </xf>
    <xf numFmtId="9" fontId="9" fillId="2" borderId="0" xfId="5" applyFont="1" applyFill="1" applyBorder="1"/>
    <xf numFmtId="0" fontId="6" fillId="2" borderId="14" xfId="0" applyFont="1" applyFill="1" applyBorder="1" applyAlignment="1">
      <alignment horizontal="left" vertical="center" wrapText="1"/>
    </xf>
    <xf numFmtId="0" fontId="12" fillId="2" borderId="6" xfId="2" applyFont="1" applyFill="1" applyBorder="1" applyAlignment="1">
      <alignment horizontal="center" vertical="center" wrapText="1"/>
    </xf>
    <xf numFmtId="0" fontId="12" fillId="2" borderId="0" xfId="2" applyFont="1" applyFill="1" applyBorder="1" applyAlignment="1">
      <alignment horizontal="center" vertical="center" wrapText="1"/>
    </xf>
    <xf numFmtId="168" fontId="9" fillId="2" borderId="0" xfId="1" applyNumberFormat="1" applyFont="1" applyFill="1" applyBorder="1" applyAlignment="1">
      <alignment vertical="center" wrapText="1"/>
    </xf>
    <xf numFmtId="0" fontId="9" fillId="0" borderId="0" xfId="0" applyFont="1" applyFill="1" applyBorder="1"/>
    <xf numFmtId="1" fontId="9" fillId="0" borderId="6" xfId="0" applyNumberFormat="1" applyFont="1" applyBorder="1"/>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3" fontId="9" fillId="0" borderId="0"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168" fontId="12" fillId="0" borderId="0" xfId="1" applyNumberFormat="1" applyFont="1" applyFill="1" applyBorder="1" applyAlignment="1">
      <alignment horizontal="right" vertical="center"/>
    </xf>
    <xf numFmtId="0" fontId="7" fillId="2" borderId="0" xfId="0" applyFont="1" applyFill="1" applyBorder="1" applyAlignment="1">
      <alignment horizontal="left" vertical="center" wrapText="1"/>
    </xf>
    <xf numFmtId="3" fontId="7" fillId="2" borderId="0" xfId="0" applyNumberFormat="1" applyFont="1" applyFill="1" applyBorder="1" applyAlignment="1">
      <alignment horizontal="right" vertical="center" wrapText="1"/>
    </xf>
    <xf numFmtId="0" fontId="9" fillId="2" borderId="0" xfId="0" applyFont="1" applyFill="1" applyBorder="1" applyAlignment="1">
      <alignment horizontal="right" vertical="center"/>
    </xf>
    <xf numFmtId="3" fontId="9" fillId="0" borderId="0" xfId="0" applyNumberFormat="1" applyFont="1" applyFill="1" applyBorder="1" applyAlignment="1">
      <alignment vertical="center"/>
    </xf>
    <xf numFmtId="0" fontId="9" fillId="2" borderId="0" xfId="0" applyFont="1" applyFill="1" applyBorder="1" applyAlignment="1">
      <alignment vertical="center" wrapText="1"/>
    </xf>
    <xf numFmtId="11" fontId="9" fillId="0" borderId="0" xfId="0" applyNumberFormat="1" applyFont="1" applyAlignment="1">
      <alignment horizontal="right"/>
    </xf>
    <xf numFmtId="168" fontId="9" fillId="0" borderId="0" xfId="1" applyNumberFormat="1" applyFont="1" applyFill="1" applyBorder="1" applyAlignment="1">
      <alignment vertical="top" wrapText="1"/>
    </xf>
    <xf numFmtId="168" fontId="9" fillId="0" borderId="0" xfId="1" applyNumberFormat="1" applyFont="1" applyFill="1" applyBorder="1" applyAlignment="1">
      <alignment horizontal="right" vertical="top" wrapText="1" indent="1"/>
    </xf>
    <xf numFmtId="164" fontId="9" fillId="2" borderId="0" xfId="0" applyNumberFormat="1" applyFont="1" applyFill="1" applyBorder="1" applyAlignment="1">
      <alignment vertical="top" wrapText="1"/>
    </xf>
    <xf numFmtId="0" fontId="8" fillId="2" borderId="0" xfId="0" applyFont="1" applyFill="1" applyBorder="1" applyAlignment="1">
      <alignment vertical="top"/>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5" fillId="0" borderId="0" xfId="4" applyFont="1"/>
    <xf numFmtId="0" fontId="12" fillId="2" borderId="0" xfId="0" applyFont="1" applyFill="1" applyAlignment="1">
      <alignment horizontal="left" vertical="center"/>
    </xf>
    <xf numFmtId="0" fontId="7" fillId="0" borderId="0" xfId="0" applyFont="1"/>
    <xf numFmtId="0" fontId="12" fillId="0" borderId="0" xfId="0" applyFont="1"/>
    <xf numFmtId="0" fontId="7" fillId="2" borderId="0" xfId="0" applyFont="1" applyFill="1"/>
    <xf numFmtId="0" fontId="7" fillId="2" borderId="1" xfId="0" applyFont="1" applyFill="1" applyBorder="1" applyAlignment="1">
      <alignment horizontal="center" vertical="center" wrapText="1"/>
    </xf>
    <xf numFmtId="0" fontId="12" fillId="0" borderId="0" xfId="0" applyFont="1" applyFill="1" applyBorder="1"/>
    <xf numFmtId="0" fontId="12" fillId="2" borderId="1" xfId="0" applyFont="1" applyFill="1" applyBorder="1" applyAlignment="1">
      <alignment horizontal="left" vertical="top"/>
    </xf>
    <xf numFmtId="0" fontId="23" fillId="0" borderId="0" xfId="0" applyFont="1"/>
    <xf numFmtId="0" fontId="7" fillId="0" borderId="7" xfId="0" applyFont="1" applyBorder="1" applyAlignment="1">
      <alignment horizontal="center" vertical="center" wrapText="1"/>
    </xf>
    <xf numFmtId="0" fontId="8" fillId="0" borderId="6" xfId="0" applyFont="1" applyBorder="1" applyAlignment="1">
      <alignment horizontal="center" vertical="center" wrapText="1"/>
    </xf>
    <xf numFmtId="0" fontId="12" fillId="4" borderId="31" xfId="0" applyFont="1" applyFill="1" applyBorder="1" applyAlignment="1">
      <alignment vertical="center" wrapText="1"/>
    </xf>
    <xf numFmtId="170" fontId="12" fillId="4" borderId="31" xfId="0" applyNumberFormat="1" applyFont="1" applyFill="1" applyBorder="1" applyAlignment="1">
      <alignment horizontal="center" vertical="center" wrapText="1"/>
    </xf>
    <xf numFmtId="3" fontId="12" fillId="4" borderId="31" xfId="0" applyNumberFormat="1" applyFont="1" applyFill="1" applyBorder="1" applyAlignment="1">
      <alignment horizontal="center" vertical="center" wrapText="1"/>
    </xf>
    <xf numFmtId="0" fontId="12" fillId="0" borderId="0" xfId="0" applyFont="1" applyAlignment="1">
      <alignment horizontal="right"/>
    </xf>
    <xf numFmtId="0" fontId="12" fillId="4" borderId="6" xfId="0" applyFont="1" applyFill="1" applyBorder="1" applyAlignment="1">
      <alignment vertical="center" wrapText="1"/>
    </xf>
    <xf numFmtId="0" fontId="23" fillId="4" borderId="0" xfId="0" applyFont="1" applyFill="1" applyAlignment="1">
      <alignment horizontal="left" vertical="center"/>
    </xf>
    <xf numFmtId="0" fontId="25" fillId="2" borderId="0" xfId="0" applyFont="1" applyFill="1" applyBorder="1" applyAlignment="1">
      <alignment vertical="center"/>
    </xf>
    <xf numFmtId="0" fontId="25" fillId="2" borderId="0" xfId="0" applyFont="1" applyFill="1" applyAlignment="1">
      <alignment horizontal="left" vertical="center"/>
    </xf>
    <xf numFmtId="0" fontId="23" fillId="4" borderId="31"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6" fillId="2" borderId="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6" xfId="0" applyFont="1" applyBorder="1" applyAlignment="1">
      <alignment horizontal="center" vertical="center" wrapText="1"/>
    </xf>
    <xf numFmtId="1" fontId="9"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0" fontId="26" fillId="0" borderId="0" xfId="0" applyFont="1" applyFill="1" applyAlignment="1">
      <alignment vertical="center"/>
    </xf>
    <xf numFmtId="0" fontId="9" fillId="0" borderId="0" xfId="0" applyFont="1" applyAlignment="1"/>
    <xf numFmtId="0" fontId="12" fillId="2" borderId="0" xfId="0" applyFont="1" applyFill="1" applyAlignment="1"/>
    <xf numFmtId="169" fontId="8" fillId="3" borderId="1" xfId="0" quotePrefix="1" applyNumberFormat="1" applyFont="1" applyFill="1" applyBorder="1" applyAlignment="1">
      <alignment horizontal="center" vertical="center"/>
    </xf>
    <xf numFmtId="169" fontId="9" fillId="3" borderId="1" xfId="0" quotePrefix="1" applyNumberFormat="1" applyFont="1" applyFill="1" applyBorder="1" applyAlignment="1">
      <alignment horizontal="center" vertical="center"/>
    </xf>
    <xf numFmtId="169" fontId="8" fillId="3" borderId="17" xfId="0" quotePrefix="1" applyNumberFormat="1" applyFont="1" applyFill="1" applyBorder="1" applyAlignment="1">
      <alignment horizontal="center" vertical="center"/>
    </xf>
    <xf numFmtId="169" fontId="9" fillId="3" borderId="17" xfId="0" quotePrefix="1" applyNumberFormat="1" applyFont="1" applyFill="1" applyBorder="1" applyAlignment="1">
      <alignment horizontal="center" vertical="center"/>
    </xf>
    <xf numFmtId="169" fontId="6" fillId="3" borderId="1" xfId="0" quotePrefix="1" applyNumberFormat="1" applyFont="1" applyFill="1" applyBorder="1" applyAlignment="1">
      <alignment horizontal="center" vertical="center"/>
    </xf>
    <xf numFmtId="169" fontId="5" fillId="3" borderId="1" xfId="0" quotePrefix="1" applyNumberFormat="1" applyFont="1" applyFill="1" applyBorder="1" applyAlignment="1">
      <alignment horizontal="center" vertical="center"/>
    </xf>
    <xf numFmtId="0" fontId="8" fillId="0" borderId="7" xfId="0" applyFont="1" applyFill="1" applyBorder="1" applyAlignment="1">
      <alignment vertical="center"/>
    </xf>
    <xf numFmtId="0" fontId="12" fillId="0" borderId="0" xfId="0" applyFont="1" applyFill="1" applyAlignment="1">
      <alignment horizontal="left" vertical="top"/>
    </xf>
    <xf numFmtId="0" fontId="9" fillId="0" borderId="0" xfId="0" applyFont="1" applyFill="1" applyAlignment="1"/>
    <xf numFmtId="0" fontId="10" fillId="0" borderId="0" xfId="0" applyFont="1" applyFill="1"/>
    <xf numFmtId="0" fontId="8" fillId="2" borderId="0" xfId="0" applyFont="1" applyFill="1" applyAlignment="1">
      <alignment horizontal="left"/>
    </xf>
    <xf numFmtId="0" fontId="9" fillId="2" borderId="0" xfId="0" applyFont="1" applyFill="1" applyBorder="1" applyAlignment="1">
      <alignment vertical="center"/>
    </xf>
    <xf numFmtId="0" fontId="12" fillId="0" borderId="0" xfId="0" applyFont="1" applyFill="1" applyAlignment="1">
      <alignment horizontal="left" vertical="center"/>
    </xf>
    <xf numFmtId="0" fontId="8" fillId="2" borderId="0" xfId="0" applyFont="1" applyFill="1" applyAlignment="1">
      <alignment horizontal="center" vertical="top" wrapText="1"/>
    </xf>
    <xf numFmtId="0" fontId="9" fillId="2" borderId="0" xfId="0" applyFont="1" applyFill="1" applyAlignment="1">
      <alignment vertical="top" wrapText="1"/>
    </xf>
    <xf numFmtId="0" fontId="12" fillId="4" borderId="0" xfId="0" applyFont="1" applyFill="1" applyAlignment="1">
      <alignment horizontal="right" vertical="center"/>
    </xf>
    <xf numFmtId="0" fontId="12" fillId="2" borderId="0" xfId="0" applyFont="1" applyFill="1"/>
    <xf numFmtId="0" fontId="9" fillId="0" borderId="6" xfId="0" applyFont="1" applyBorder="1" applyAlignment="1">
      <alignment horizontal="center" vertical="center"/>
    </xf>
    <xf numFmtId="0" fontId="6" fillId="2" borderId="27" xfId="6" applyFont="1" applyFill="1" applyBorder="1" applyAlignment="1">
      <alignment vertical="center" wrapText="1"/>
    </xf>
    <xf numFmtId="0" fontId="6" fillId="2" borderId="28" xfId="6" applyFont="1" applyFill="1" applyBorder="1" applyAlignment="1">
      <alignment vertical="center" wrapText="1"/>
    </xf>
    <xf numFmtId="0" fontId="6" fillId="2" borderId="27" xfId="6" applyFont="1" applyFill="1" applyBorder="1" applyAlignment="1">
      <alignment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26" fillId="2" borderId="0" xfId="0" applyFont="1" applyFill="1" applyBorder="1" applyAlignment="1">
      <alignment horizontal="left" vertical="top" wrapText="1"/>
    </xf>
    <xf numFmtId="0" fontId="24" fillId="2" borderId="0" xfId="0" applyFont="1" applyFill="1" applyBorder="1" applyAlignment="1">
      <alignment horizontal="left" vertical="top"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top"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12" xfId="6" applyFont="1" applyFill="1" applyBorder="1" applyAlignment="1">
      <alignment horizontal="center" vertical="center" wrapText="1"/>
    </xf>
    <xf numFmtId="0" fontId="6" fillId="2" borderId="13" xfId="6" applyFont="1" applyFill="1" applyBorder="1" applyAlignment="1">
      <alignment horizontal="center" vertical="center" wrapText="1"/>
    </xf>
    <xf numFmtId="0" fontId="6" fillId="2" borderId="14" xfId="6" applyFont="1" applyFill="1" applyBorder="1" applyAlignment="1">
      <alignment horizontal="center" vertical="center" wrapText="1"/>
    </xf>
    <xf numFmtId="0" fontId="6" fillId="2" borderId="12" xfId="6" applyFont="1" applyFill="1" applyBorder="1" applyAlignment="1">
      <alignment horizontal="center" vertical="center"/>
    </xf>
    <xf numFmtId="0" fontId="6" fillId="2" borderId="13" xfId="6" applyFont="1" applyFill="1" applyBorder="1" applyAlignment="1">
      <alignment horizontal="center" vertical="center"/>
    </xf>
    <xf numFmtId="0" fontId="6" fillId="2" borderId="14" xfId="6" applyFont="1" applyFill="1" applyBorder="1" applyAlignment="1">
      <alignment horizontal="center" vertical="center"/>
    </xf>
    <xf numFmtId="0" fontId="12" fillId="2" borderId="0" xfId="6" applyFont="1" applyFill="1" applyAlignment="1">
      <alignment horizontal="left" vertical="center" wrapText="1"/>
    </xf>
    <xf numFmtId="2" fontId="7" fillId="2" borderId="0" xfId="6" applyNumberFormat="1" applyFont="1" applyFill="1" applyBorder="1" applyAlignment="1">
      <alignment horizontal="left" vertical="top" wrapText="1"/>
    </xf>
    <xf numFmtId="0" fontId="8" fillId="2" borderId="0"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2" fillId="2" borderId="0" xfId="0" applyFont="1" applyFill="1" applyAlignment="1">
      <alignment horizontal="left" vertical="center" wrapText="1"/>
    </xf>
    <xf numFmtId="0" fontId="26" fillId="2" borderId="0" xfId="0" applyFont="1" applyFill="1" applyAlignment="1">
      <alignment horizontal="left" vertical="center" wrapText="1"/>
    </xf>
    <xf numFmtId="0" fontId="24" fillId="2" borderId="0" xfId="0" applyFont="1" applyFill="1" applyAlignment="1">
      <alignment horizontal="left"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2" fillId="0" borderId="0" xfId="0" applyFont="1" applyFill="1" applyAlignment="1">
      <alignment horizontal="left" vertical="top" wrapText="1"/>
    </xf>
    <xf numFmtId="0" fontId="8" fillId="0" borderId="6" xfId="0" applyFont="1" applyFill="1" applyBorder="1" applyAlignment="1">
      <alignment horizontal="center" vertical="center"/>
    </xf>
    <xf numFmtId="0" fontId="12" fillId="0" borderId="0" xfId="0" applyFont="1" applyFill="1" applyAlignment="1">
      <alignment horizontal="left" wrapText="1"/>
    </xf>
    <xf numFmtId="0" fontId="27" fillId="0" borderId="0" xfId="0" applyFont="1" applyFill="1" applyAlignment="1">
      <alignment horizontal="left" vertical="center" wrapText="1"/>
    </xf>
    <xf numFmtId="0" fontId="22" fillId="0" borderId="0" xfId="0" applyFont="1" applyFill="1" applyAlignment="1">
      <alignment horizontal="left" vertical="center" wrapText="1"/>
    </xf>
    <xf numFmtId="0" fontId="26" fillId="0" borderId="0" xfId="0" applyFont="1" applyAlignment="1">
      <alignment horizontal="left" vertical="top" wrapText="1"/>
    </xf>
    <xf numFmtId="0" fontId="12" fillId="2" borderId="0" xfId="0" applyFont="1" applyFill="1" applyAlignment="1">
      <alignment horizontal="left"/>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2" fillId="2" borderId="7" xfId="2" applyFont="1" applyFill="1" applyBorder="1" applyAlignment="1">
      <alignment horizontal="center" vertical="center" wrapText="1"/>
    </xf>
    <xf numFmtId="0" fontId="12" fillId="2" borderId="15" xfId="2" applyFont="1" applyFill="1" applyBorder="1" applyAlignment="1">
      <alignment horizontal="center" vertical="center" wrapText="1"/>
    </xf>
    <xf numFmtId="0" fontId="12" fillId="2" borderId="0" xfId="0" applyFont="1" applyFill="1" applyBorder="1" applyAlignment="1">
      <alignment horizontal="left" vertical="center" wrapText="1"/>
    </xf>
    <xf numFmtId="0" fontId="12" fillId="2" borderId="0" xfId="0" applyFont="1" applyFill="1" applyAlignment="1">
      <alignment horizontal="left" vertical="center"/>
    </xf>
    <xf numFmtId="0" fontId="7" fillId="2" borderId="0" xfId="0" applyFont="1" applyFill="1" applyAlignment="1">
      <alignment horizontal="left" wrapText="1"/>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9" fillId="2" borderId="6" xfId="0" applyFont="1" applyFill="1" applyBorder="1" applyAlignment="1">
      <alignment horizontal="center" vertical="center"/>
    </xf>
    <xf numFmtId="0" fontId="7" fillId="2" borderId="3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3" fontId="9" fillId="2" borderId="0"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3" fillId="2" borderId="0" xfId="0" applyFont="1" applyFill="1" applyAlignment="1">
      <alignment horizontal="left"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0" xfId="0" applyFont="1" applyBorder="1" applyAlignment="1">
      <alignment horizontal="left" wrapText="1"/>
    </xf>
    <xf numFmtId="0" fontId="16" fillId="0" borderId="0" xfId="0" applyFont="1" applyBorder="1" applyAlignment="1">
      <alignment horizontal="left" wrapText="1"/>
    </xf>
    <xf numFmtId="0" fontId="29" fillId="0" borderId="0" xfId="0" applyFont="1" applyBorder="1" applyAlignment="1">
      <alignment wrapText="1"/>
    </xf>
    <xf numFmtId="0" fontId="6" fillId="0" borderId="0" xfId="0" applyFont="1" applyBorder="1" applyAlignment="1">
      <alignment wrapText="1"/>
    </xf>
    <xf numFmtId="2" fontId="6" fillId="0" borderId="0" xfId="4" applyNumberFormat="1" applyFont="1" applyAlignment="1">
      <alignment horizontal="left" vertical="top" wrapText="1"/>
    </xf>
    <xf numFmtId="0" fontId="5" fillId="0" borderId="0" xfId="4" applyFont="1"/>
    <xf numFmtId="2" fontId="12" fillId="0" borderId="0" xfId="4" applyNumberFormat="1" applyFont="1" applyAlignment="1">
      <alignment horizontal="left" vertical="top" wrapText="1"/>
    </xf>
    <xf numFmtId="0" fontId="12" fillId="0" borderId="0" xfId="4" applyFont="1"/>
    <xf numFmtId="0" fontId="23" fillId="4" borderId="6" xfId="0" applyFont="1" applyFill="1" applyBorder="1" applyAlignment="1">
      <alignment horizontal="center" vertical="center" wrapText="1"/>
    </xf>
    <xf numFmtId="0" fontId="27" fillId="0" borderId="0" xfId="0" applyFont="1"/>
    <xf numFmtId="0" fontId="26" fillId="0" borderId="0" xfId="0" applyFont="1"/>
    <xf numFmtId="0" fontId="26" fillId="0" borderId="0" xfId="0" applyFont="1" applyAlignment="1">
      <alignment horizontal="right"/>
    </xf>
    <xf numFmtId="0" fontId="26" fillId="0" borderId="0" xfId="0" applyFont="1" applyBorder="1"/>
    <xf numFmtId="0" fontId="26" fillId="0" borderId="6" xfId="0" applyFont="1" applyBorder="1"/>
    <xf numFmtId="0" fontId="26" fillId="0" borderId="7" xfId="0" applyFont="1" applyBorder="1"/>
    <xf numFmtId="0" fontId="27" fillId="0" borderId="6" xfId="0" applyFont="1" applyBorder="1" applyAlignment="1">
      <alignment horizontal="center" vertical="center" textRotation="90"/>
    </xf>
    <xf numFmtId="1" fontId="26" fillId="0" borderId="6" xfId="0" applyNumberFormat="1" applyFont="1" applyFill="1" applyBorder="1"/>
    <xf numFmtId="0" fontId="26" fillId="0" borderId="0" xfId="0" applyFont="1" applyFill="1"/>
    <xf numFmtId="0" fontId="26" fillId="0" borderId="0" xfId="0" applyFont="1" applyFill="1" applyBorder="1"/>
    <xf numFmtId="0" fontId="27" fillId="5" borderId="6" xfId="0" applyFont="1" applyFill="1" applyBorder="1" applyAlignment="1">
      <alignment horizontal="center" vertical="center" textRotation="90"/>
    </xf>
    <xf numFmtId="0" fontId="26" fillId="5" borderId="6" xfId="0" applyFont="1" applyFill="1" applyBorder="1"/>
    <xf numFmtId="1" fontId="26" fillId="5" borderId="6" xfId="0" applyNumberFormat="1" applyFont="1" applyFill="1" applyBorder="1"/>
    <xf numFmtId="1" fontId="26" fillId="0" borderId="0" xfId="0" applyNumberFormat="1" applyFont="1" applyBorder="1"/>
    <xf numFmtId="0" fontId="27" fillId="2" borderId="6" xfId="0" applyFont="1" applyFill="1" applyBorder="1" applyAlignment="1">
      <alignment horizontal="center" vertical="center" textRotation="90"/>
    </xf>
    <xf numFmtId="0" fontId="27" fillId="2" borderId="0" xfId="0" applyFont="1" applyFill="1" applyBorder="1" applyAlignment="1">
      <alignment horizontal="center" vertical="center" textRotation="90"/>
    </xf>
    <xf numFmtId="1" fontId="26" fillId="0" borderId="6" xfId="0" applyNumberFormat="1" applyFont="1" applyBorder="1"/>
  </cellXfs>
  <cellStyles count="8">
    <cellStyle name="Milliers 2" xfId="1"/>
    <cellStyle name="Normal" xfId="0" builtinId="0"/>
    <cellStyle name="Normal 2" xfId="2"/>
    <cellStyle name="Normal 2 2" xfId="3"/>
    <cellStyle name="Normal 2 3" xfId="7"/>
    <cellStyle name="Normal 3" xfId="4"/>
    <cellStyle name="Normal 4" xfId="6"/>
    <cellStyle name="Pourcentage" xfId="5" builtinId="5"/>
  </cellStyles>
  <dxfs count="0"/>
  <tableStyles count="0" defaultTableStyle="TableStyleMedium2" defaultPivotStyle="PivotStyleLight16"/>
  <colors>
    <mruColors>
      <color rgb="FF934BC9"/>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23"/>
  <sheetViews>
    <sheetView showGridLines="0" zoomScaleNormal="100" zoomScalePageLayoutView="150" workbookViewId="0">
      <selection activeCell="B12" sqref="B12:J12"/>
    </sheetView>
  </sheetViews>
  <sheetFormatPr baseColWidth="10" defaultColWidth="10.81640625" defaultRowHeight="12.5" x14ac:dyDescent="0.35"/>
  <cols>
    <col min="1" max="1" width="3.453125" style="24" customWidth="1"/>
    <col min="2" max="2" width="28.1796875" style="24" customWidth="1"/>
    <col min="3" max="3" width="13.1796875" style="24" customWidth="1"/>
    <col min="4" max="4" width="8.7265625" style="24" bestFit="1" customWidth="1"/>
    <col min="5" max="5" width="16.453125" style="24" customWidth="1"/>
    <col min="6" max="6" width="9.1796875" style="24" customWidth="1"/>
    <col min="7" max="7" width="17.54296875" style="24" customWidth="1"/>
    <col min="8" max="8" width="12" style="24" customWidth="1"/>
    <col min="9" max="9" width="8.26953125" style="24" bestFit="1" customWidth="1"/>
    <col min="10" max="10" width="12.81640625" style="24" customWidth="1"/>
    <col min="11" max="11" width="12.54296875" style="24" customWidth="1"/>
    <col min="12" max="12" width="9.54296875" style="24" bestFit="1" customWidth="1"/>
    <col min="13" max="13" width="9.54296875" style="24" customWidth="1"/>
    <col min="14" max="14" width="10.453125" style="24" bestFit="1" customWidth="1"/>
    <col min="15" max="15" width="12.81640625" style="24" customWidth="1"/>
    <col min="16" max="16" width="11.26953125" style="24" customWidth="1"/>
    <col min="17" max="17" width="10.1796875" style="24" customWidth="1"/>
    <col min="18" max="16384" width="10.81640625" style="24"/>
  </cols>
  <sheetData>
    <row r="2" spans="2:18" x14ac:dyDescent="0.35">
      <c r="B2" s="23" t="s">
        <v>363</v>
      </c>
    </row>
    <row r="3" spans="2:18" x14ac:dyDescent="0.35">
      <c r="B3" s="23"/>
    </row>
    <row r="4" spans="2:18" ht="27.75" customHeight="1" x14ac:dyDescent="0.35">
      <c r="B4" s="25" t="s">
        <v>222</v>
      </c>
      <c r="C4" s="361">
        <v>2019</v>
      </c>
      <c r="D4" s="362"/>
      <c r="E4" s="362"/>
      <c r="F4" s="362"/>
      <c r="G4" s="362"/>
      <c r="H4" s="362"/>
      <c r="I4" s="362"/>
      <c r="J4" s="363"/>
      <c r="K4" s="355" t="s">
        <v>5</v>
      </c>
      <c r="L4" s="355"/>
      <c r="M4" s="356"/>
      <c r="N4" s="355"/>
      <c r="O4" s="355" t="s">
        <v>397</v>
      </c>
      <c r="P4" s="356"/>
      <c r="Q4" s="355"/>
      <c r="R4" s="26"/>
    </row>
    <row r="5" spans="2:18" ht="37.5" x14ac:dyDescent="0.35">
      <c r="B5" s="25"/>
      <c r="C5" s="327" t="s">
        <v>252</v>
      </c>
      <c r="D5" s="327" t="s">
        <v>4</v>
      </c>
      <c r="E5" s="327" t="s">
        <v>256</v>
      </c>
      <c r="F5" s="27" t="s">
        <v>253</v>
      </c>
      <c r="G5" s="27" t="s">
        <v>257</v>
      </c>
      <c r="H5" s="25" t="s">
        <v>254</v>
      </c>
      <c r="I5" s="25" t="s">
        <v>223</v>
      </c>
      <c r="J5" s="27" t="s">
        <v>255</v>
      </c>
      <c r="K5" s="327" t="s">
        <v>252</v>
      </c>
      <c r="L5" s="327" t="s">
        <v>4</v>
      </c>
      <c r="M5" s="248" t="s">
        <v>212</v>
      </c>
      <c r="N5" s="249" t="s">
        <v>228</v>
      </c>
      <c r="O5" s="327" t="s">
        <v>252</v>
      </c>
      <c r="P5" s="247" t="s">
        <v>227</v>
      </c>
      <c r="Q5" s="248" t="s">
        <v>212</v>
      </c>
      <c r="R5" s="26"/>
    </row>
    <row r="6" spans="2:18" ht="15" customHeight="1" x14ac:dyDescent="0.35">
      <c r="B6" s="28" t="s">
        <v>3</v>
      </c>
      <c r="C6" s="29">
        <v>2260</v>
      </c>
      <c r="D6" s="29">
        <v>114120</v>
      </c>
      <c r="E6" s="29">
        <v>113140</v>
      </c>
      <c r="F6" s="30">
        <v>99600</v>
      </c>
      <c r="G6" s="30">
        <v>99000</v>
      </c>
      <c r="H6" s="29">
        <v>18100</v>
      </c>
      <c r="I6" s="31">
        <v>14100</v>
      </c>
      <c r="J6" s="32">
        <v>12.333184371248565</v>
      </c>
      <c r="K6" s="334" t="s">
        <v>398</v>
      </c>
      <c r="L6" s="334" t="s">
        <v>401</v>
      </c>
      <c r="M6" s="336" t="s">
        <v>405</v>
      </c>
      <c r="N6" s="338" t="s">
        <v>409</v>
      </c>
      <c r="O6" s="334" t="s">
        <v>412</v>
      </c>
      <c r="P6" s="334" t="s">
        <v>416</v>
      </c>
      <c r="Q6" s="336" t="s">
        <v>420</v>
      </c>
      <c r="R6" s="33"/>
    </row>
    <row r="7" spans="2:18" ht="15" customHeight="1" x14ac:dyDescent="0.35">
      <c r="B7" s="34" t="s">
        <v>2</v>
      </c>
      <c r="C7" s="35">
        <v>90</v>
      </c>
      <c r="D7" s="35">
        <v>4250</v>
      </c>
      <c r="E7" s="35">
        <v>4100</v>
      </c>
      <c r="F7" s="36">
        <v>3800</v>
      </c>
      <c r="G7" s="36">
        <v>3700</v>
      </c>
      <c r="H7" s="37">
        <v>600</v>
      </c>
      <c r="I7" s="38">
        <v>500</v>
      </c>
      <c r="J7" s="39">
        <v>11.844888366627497</v>
      </c>
      <c r="K7" s="335" t="s">
        <v>398</v>
      </c>
      <c r="L7" s="335" t="s">
        <v>402</v>
      </c>
      <c r="M7" s="337" t="s">
        <v>406</v>
      </c>
      <c r="N7" s="339" t="s">
        <v>398</v>
      </c>
      <c r="O7" s="335" t="s">
        <v>413</v>
      </c>
      <c r="P7" s="335" t="s">
        <v>417</v>
      </c>
      <c r="Q7" s="337" t="s">
        <v>421</v>
      </c>
      <c r="R7" s="40"/>
    </row>
    <row r="8" spans="2:18" ht="15" customHeight="1" x14ac:dyDescent="0.35">
      <c r="B8" s="34" t="s">
        <v>1</v>
      </c>
      <c r="C8" s="35">
        <v>660</v>
      </c>
      <c r="D8" s="35">
        <v>31850</v>
      </c>
      <c r="E8" s="35">
        <v>31500</v>
      </c>
      <c r="F8" s="36">
        <v>27600</v>
      </c>
      <c r="G8" s="36">
        <v>27400</v>
      </c>
      <c r="H8" s="35">
        <v>5200</v>
      </c>
      <c r="I8" s="41">
        <v>3700</v>
      </c>
      <c r="J8" s="39">
        <v>11.684355963072285</v>
      </c>
      <c r="K8" s="335" t="s">
        <v>399</v>
      </c>
      <c r="L8" s="335" t="s">
        <v>403</v>
      </c>
      <c r="M8" s="337" t="s">
        <v>407</v>
      </c>
      <c r="N8" s="339" t="s">
        <v>410</v>
      </c>
      <c r="O8" s="335" t="s">
        <v>414</v>
      </c>
      <c r="P8" s="335" t="s">
        <v>418</v>
      </c>
      <c r="Q8" s="337" t="s">
        <v>422</v>
      </c>
      <c r="R8" s="40"/>
    </row>
    <row r="9" spans="2:18" ht="15" customHeight="1" x14ac:dyDescent="0.35">
      <c r="B9" s="34" t="s">
        <v>0</v>
      </c>
      <c r="C9" s="35">
        <v>1510</v>
      </c>
      <c r="D9" s="35">
        <v>78020</v>
      </c>
      <c r="E9" s="35">
        <v>77540</v>
      </c>
      <c r="F9" s="36">
        <v>68200</v>
      </c>
      <c r="G9" s="36">
        <v>67900</v>
      </c>
      <c r="H9" s="35">
        <v>12300</v>
      </c>
      <c r="I9" s="41">
        <v>9900</v>
      </c>
      <c r="J9" s="39">
        <v>12.624644331086104</v>
      </c>
      <c r="K9" s="335" t="s">
        <v>400</v>
      </c>
      <c r="L9" s="335" t="s">
        <v>404</v>
      </c>
      <c r="M9" s="337" t="s">
        <v>408</v>
      </c>
      <c r="N9" s="339" t="s">
        <v>411</v>
      </c>
      <c r="O9" s="335" t="s">
        <v>415</v>
      </c>
      <c r="P9" s="335" t="s">
        <v>419</v>
      </c>
      <c r="Q9" s="337" t="s">
        <v>423</v>
      </c>
      <c r="R9" s="40"/>
    </row>
    <row r="10" spans="2:18" x14ac:dyDescent="0.35">
      <c r="C10" s="54"/>
      <c r="D10" s="54"/>
      <c r="E10" s="54"/>
      <c r="F10" s="55"/>
      <c r="G10" s="55"/>
      <c r="H10" s="54"/>
      <c r="I10" s="56"/>
      <c r="J10" s="57"/>
      <c r="K10" s="100"/>
      <c r="L10" s="100"/>
      <c r="M10" s="100"/>
      <c r="N10" s="100"/>
    </row>
    <row r="11" spans="2:18" ht="34.5" customHeight="1" x14ac:dyDescent="0.35">
      <c r="B11" s="359" t="s">
        <v>366</v>
      </c>
      <c r="C11" s="359"/>
      <c r="D11" s="359"/>
      <c r="E11" s="359"/>
      <c r="F11" s="359"/>
      <c r="G11" s="359"/>
      <c r="H11" s="359"/>
      <c r="I11" s="359"/>
      <c r="J11" s="359"/>
      <c r="K11" s="100"/>
      <c r="L11" s="100"/>
      <c r="M11" s="100"/>
      <c r="N11" s="100"/>
    </row>
    <row r="12" spans="2:18" ht="66.75" customHeight="1" x14ac:dyDescent="0.35">
      <c r="B12" s="360" t="s">
        <v>381</v>
      </c>
      <c r="C12" s="360"/>
      <c r="D12" s="360"/>
      <c r="E12" s="360"/>
      <c r="F12" s="360"/>
      <c r="G12" s="360"/>
      <c r="H12" s="360"/>
      <c r="I12" s="360"/>
      <c r="J12" s="360"/>
      <c r="K12" s="100"/>
      <c r="L12" s="100"/>
      <c r="M12" s="100"/>
      <c r="N12" s="100"/>
    </row>
    <row r="13" spans="2:18" ht="25.5" customHeight="1" x14ac:dyDescent="0.35">
      <c r="B13" s="357" t="s">
        <v>344</v>
      </c>
      <c r="C13" s="358"/>
      <c r="D13" s="358"/>
      <c r="E13" s="358"/>
      <c r="F13" s="358"/>
      <c r="G13" s="358"/>
      <c r="H13" s="358"/>
      <c r="I13" s="358"/>
      <c r="J13" s="358"/>
      <c r="K13" s="100"/>
      <c r="L13" s="100"/>
      <c r="M13" s="100"/>
      <c r="N13" s="100"/>
    </row>
    <row r="14" spans="2:18" x14ac:dyDescent="0.35">
      <c r="B14" s="49" t="s">
        <v>388</v>
      </c>
      <c r="C14" s="50"/>
      <c r="D14" s="50"/>
      <c r="E14" s="50"/>
      <c r="F14" s="51"/>
      <c r="G14" s="51"/>
      <c r="H14" s="52"/>
      <c r="I14" s="52"/>
      <c r="K14" s="100"/>
      <c r="L14" s="100"/>
      <c r="M14" s="100"/>
      <c r="N14" s="100"/>
    </row>
    <row r="15" spans="2:18" x14ac:dyDescent="0.35">
      <c r="B15" s="53" t="s">
        <v>329</v>
      </c>
      <c r="C15" s="50"/>
      <c r="D15" s="50"/>
      <c r="E15" s="50"/>
      <c r="F15" s="51"/>
      <c r="G15" s="51"/>
      <c r="H15" s="45"/>
      <c r="I15" s="46"/>
      <c r="J15" s="57"/>
      <c r="K15" s="100"/>
      <c r="L15" s="100"/>
      <c r="M15" s="100"/>
      <c r="N15" s="100"/>
    </row>
    <row r="16" spans="2:18" x14ac:dyDescent="0.35">
      <c r="C16" s="54"/>
      <c r="D16" s="54"/>
      <c r="E16" s="54"/>
      <c r="F16" s="55"/>
      <c r="G16" s="55"/>
      <c r="H16" s="54"/>
      <c r="I16" s="56"/>
      <c r="J16" s="47"/>
      <c r="K16" s="100"/>
      <c r="L16" s="100"/>
      <c r="M16" s="100"/>
      <c r="N16" s="100"/>
    </row>
    <row r="17" spans="3:14" x14ac:dyDescent="0.35">
      <c r="C17" s="45"/>
      <c r="D17" s="45"/>
      <c r="E17" s="45"/>
      <c r="F17" s="44"/>
      <c r="G17" s="44"/>
      <c r="H17" s="45"/>
      <c r="I17" s="46"/>
      <c r="J17" s="57"/>
      <c r="K17" s="100"/>
      <c r="L17" s="100"/>
      <c r="M17" s="100"/>
      <c r="N17" s="100"/>
    </row>
    <row r="18" spans="3:14" x14ac:dyDescent="0.35">
      <c r="C18" s="54"/>
      <c r="D18" s="54"/>
      <c r="E18" s="54"/>
      <c r="F18" s="55"/>
      <c r="G18" s="55"/>
      <c r="H18" s="58"/>
      <c r="I18" s="59"/>
      <c r="J18" s="57"/>
      <c r="K18" s="100"/>
      <c r="L18" s="100"/>
      <c r="M18" s="100"/>
      <c r="N18" s="100"/>
    </row>
    <row r="19" spans="3:14" x14ac:dyDescent="0.35">
      <c r="C19" s="54"/>
      <c r="D19" s="54"/>
      <c r="E19" s="54"/>
      <c r="F19" s="55"/>
      <c r="G19" s="55"/>
      <c r="H19" s="54"/>
      <c r="I19" s="56"/>
      <c r="J19" s="57"/>
      <c r="K19" s="100"/>
      <c r="L19" s="100"/>
      <c r="M19" s="100"/>
      <c r="N19" s="100"/>
    </row>
    <row r="20" spans="3:14" x14ac:dyDescent="0.35">
      <c r="C20" s="54"/>
      <c r="D20" s="54"/>
      <c r="E20" s="54"/>
      <c r="F20" s="55"/>
      <c r="G20" s="55"/>
      <c r="H20" s="58"/>
      <c r="I20" s="59"/>
      <c r="J20" s="57"/>
      <c r="K20" s="100"/>
      <c r="L20" s="100"/>
      <c r="M20" s="100"/>
      <c r="N20" s="100"/>
    </row>
    <row r="21" spans="3:14" x14ac:dyDescent="0.35">
      <c r="C21" s="54"/>
      <c r="D21" s="54"/>
      <c r="E21" s="54"/>
      <c r="F21" s="55"/>
      <c r="G21" s="55"/>
      <c r="H21" s="58"/>
      <c r="I21" s="59"/>
      <c r="J21" s="47"/>
    </row>
    <row r="22" spans="3:14" x14ac:dyDescent="0.35">
      <c r="C22" s="45"/>
      <c r="D22" s="45"/>
      <c r="E22" s="45"/>
      <c r="F22" s="44"/>
      <c r="G22" s="44"/>
      <c r="H22" s="45"/>
      <c r="I22" s="46"/>
      <c r="J22" s="47"/>
    </row>
    <row r="23" spans="3:14" x14ac:dyDescent="0.35">
      <c r="C23" s="43"/>
      <c r="D23" s="43"/>
      <c r="E23" s="43"/>
      <c r="F23" s="44"/>
      <c r="G23" s="44"/>
      <c r="H23" s="45"/>
      <c r="I23" s="46"/>
    </row>
  </sheetData>
  <mergeCells count="6">
    <mergeCell ref="O4:Q4"/>
    <mergeCell ref="B13:J13"/>
    <mergeCell ref="B11:J11"/>
    <mergeCell ref="B12:J12"/>
    <mergeCell ref="C4:J4"/>
    <mergeCell ref="K4:N4"/>
  </mergeCells>
  <pageMargins left="0.25" right="0.25" top="0.75" bottom="0.75" header="0.3" footer="0.3"/>
  <pageSetup paperSize="9"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U74"/>
  <sheetViews>
    <sheetView topLeftCell="A40" zoomScaleNormal="100" workbookViewId="0">
      <selection sqref="A1:XFD1048576"/>
    </sheetView>
  </sheetViews>
  <sheetFormatPr baseColWidth="10" defaultColWidth="11.453125" defaultRowHeight="12.5" x14ac:dyDescent="0.35"/>
  <cols>
    <col min="1" max="1" width="4.453125" style="60" customWidth="1"/>
    <col min="2" max="2" width="66.54296875" style="190" customWidth="1"/>
    <col min="3" max="4" width="13" style="24" customWidth="1"/>
    <col min="5" max="5" width="15.81640625" style="24" customWidth="1"/>
    <col min="6" max="7" width="9.1796875" style="24" customWidth="1"/>
    <col min="8" max="8" width="10.54296875" style="24" customWidth="1"/>
    <col min="9" max="10" width="9.1796875" style="24" customWidth="1"/>
    <col min="11" max="11" width="9.54296875" style="24" customWidth="1"/>
    <col min="12" max="12" width="9.1796875" style="144" customWidth="1"/>
    <col min="13" max="14" width="11.453125" style="24"/>
    <col min="15" max="16384" width="11.453125" style="60"/>
  </cols>
  <sheetData>
    <row r="2" spans="2:13" x14ac:dyDescent="0.35">
      <c r="B2" s="134" t="s">
        <v>356</v>
      </c>
    </row>
    <row r="4" spans="2:13" x14ac:dyDescent="0.35">
      <c r="B4" s="145"/>
      <c r="C4" s="387" t="s">
        <v>167</v>
      </c>
      <c r="D4" s="388"/>
      <c r="E4" s="388"/>
      <c r="F4" s="389"/>
      <c r="G4" s="387" t="s">
        <v>168</v>
      </c>
      <c r="H4" s="388"/>
      <c r="I4" s="388"/>
      <c r="J4" s="388"/>
      <c r="K4" s="389"/>
      <c r="L4" s="146"/>
      <c r="M4" s="147"/>
    </row>
    <row r="5" spans="2:13" ht="25" x14ac:dyDescent="0.35">
      <c r="B5" s="148" t="s">
        <v>110</v>
      </c>
      <c r="C5" s="301" t="s">
        <v>33</v>
      </c>
      <c r="D5" s="301" t="s">
        <v>34</v>
      </c>
      <c r="E5" s="301" t="s">
        <v>31</v>
      </c>
      <c r="F5" s="301" t="s">
        <v>141</v>
      </c>
      <c r="G5" s="301" t="s">
        <v>33</v>
      </c>
      <c r="H5" s="301" t="s">
        <v>34</v>
      </c>
      <c r="I5" s="301" t="s">
        <v>17</v>
      </c>
      <c r="J5" s="301" t="s">
        <v>31</v>
      </c>
      <c r="K5" s="302" t="s">
        <v>141</v>
      </c>
      <c r="L5" s="149"/>
      <c r="M5" s="71"/>
    </row>
    <row r="6" spans="2:13" x14ac:dyDescent="0.35">
      <c r="B6" s="251" t="s">
        <v>264</v>
      </c>
      <c r="C6" s="150">
        <f>C7+C8+C9+C10+C11</f>
        <v>546</v>
      </c>
      <c r="D6" s="150">
        <f t="shared" ref="D6" si="0">D7+D8+D9+D10+D11</f>
        <v>3345</v>
      </c>
      <c r="E6" s="150">
        <v>3891</v>
      </c>
      <c r="F6" s="151">
        <f>(D6*100)/E6</f>
        <v>85.967617579028527</v>
      </c>
      <c r="G6" s="150">
        <v>528.13139999999999</v>
      </c>
      <c r="H6" s="150">
        <v>3029.2539399999996</v>
      </c>
      <c r="I6" s="150">
        <v>3.2330399999999999</v>
      </c>
      <c r="J6" s="150">
        <v>3560.6229400000002</v>
      </c>
      <c r="K6" s="152">
        <v>85.160202360876909</v>
      </c>
      <c r="L6" s="149"/>
      <c r="M6" s="71"/>
    </row>
    <row r="7" spans="2:13" x14ac:dyDescent="0.35">
      <c r="B7" s="153" t="s">
        <v>111</v>
      </c>
      <c r="C7" s="154">
        <v>242</v>
      </c>
      <c r="D7" s="155">
        <v>1098</v>
      </c>
      <c r="E7" s="155">
        <v>1340</v>
      </c>
      <c r="F7" s="156">
        <f t="shared" ref="F7:F53" si="1">(D7*100)/E7</f>
        <v>81.940298507462686</v>
      </c>
      <c r="G7" s="154">
        <v>255.58600000000001</v>
      </c>
      <c r="H7" s="154">
        <v>1008.91</v>
      </c>
      <c r="I7" s="154">
        <v>1.5946</v>
      </c>
      <c r="J7" s="154">
        <v>1266.0899999999999</v>
      </c>
      <c r="K7" s="157">
        <v>79.76284584980236</v>
      </c>
      <c r="L7" s="149"/>
      <c r="M7" s="71"/>
    </row>
    <row r="8" spans="2:13" x14ac:dyDescent="0.35">
      <c r="B8" s="153" t="s">
        <v>112</v>
      </c>
      <c r="C8" s="154">
        <v>2</v>
      </c>
      <c r="D8" s="155">
        <v>2</v>
      </c>
      <c r="E8" s="155">
        <v>4</v>
      </c>
      <c r="F8" s="156">
        <f t="shared" si="1"/>
        <v>50</v>
      </c>
      <c r="G8" s="154">
        <v>0</v>
      </c>
      <c r="H8" s="154">
        <v>1.6409400000000001</v>
      </c>
      <c r="I8" s="154">
        <v>0</v>
      </c>
      <c r="J8" s="154">
        <v>1.6409400000000001</v>
      </c>
      <c r="K8" s="157" t="s">
        <v>142</v>
      </c>
      <c r="L8" s="149"/>
      <c r="M8" s="71"/>
    </row>
    <row r="9" spans="2:13" x14ac:dyDescent="0.35">
      <c r="B9" s="153" t="s">
        <v>113</v>
      </c>
      <c r="C9" s="154">
        <v>43</v>
      </c>
      <c r="D9" s="155">
        <v>234</v>
      </c>
      <c r="E9" s="155">
        <v>277</v>
      </c>
      <c r="F9" s="156">
        <f t="shared" si="1"/>
        <v>84.476534296028888</v>
      </c>
      <c r="G9" s="154">
        <v>42.273099999999999</v>
      </c>
      <c r="H9" s="154">
        <v>180.10499999999999</v>
      </c>
      <c r="I9" s="154">
        <v>0</v>
      </c>
      <c r="J9" s="154">
        <v>222.37799999999999</v>
      </c>
      <c r="K9" s="157">
        <v>81.081081081081081</v>
      </c>
      <c r="L9" s="149"/>
      <c r="M9" s="71"/>
    </row>
    <row r="10" spans="2:13" ht="25" x14ac:dyDescent="0.35">
      <c r="B10" s="153" t="s">
        <v>286</v>
      </c>
      <c r="C10" s="154">
        <v>158</v>
      </c>
      <c r="D10" s="155">
        <v>1392</v>
      </c>
      <c r="E10" s="155">
        <v>1550</v>
      </c>
      <c r="F10" s="156">
        <f t="shared" si="1"/>
        <v>89.806451612903231</v>
      </c>
      <c r="G10" s="154">
        <v>154.06700000000001</v>
      </c>
      <c r="H10" s="154">
        <v>1329.08</v>
      </c>
      <c r="I10" s="154">
        <v>1.6384399999999999</v>
      </c>
      <c r="J10" s="154">
        <v>1484.79</v>
      </c>
      <c r="K10" s="157">
        <v>89.615643964935941</v>
      </c>
      <c r="L10" s="149"/>
      <c r="M10" s="71"/>
    </row>
    <row r="11" spans="2:13" x14ac:dyDescent="0.35">
      <c r="B11" s="153" t="s">
        <v>244</v>
      </c>
      <c r="C11" s="154">
        <v>101</v>
      </c>
      <c r="D11" s="155">
        <v>619</v>
      </c>
      <c r="E11" s="155">
        <v>720</v>
      </c>
      <c r="F11" s="156">
        <f t="shared" si="1"/>
        <v>85.972222222222229</v>
      </c>
      <c r="G11" s="154">
        <v>76.205299999999994</v>
      </c>
      <c r="H11" s="154">
        <v>509.51799999999997</v>
      </c>
      <c r="I11" s="154">
        <v>0</v>
      </c>
      <c r="J11" s="154">
        <v>585.72400000000005</v>
      </c>
      <c r="K11" s="157">
        <v>87.030716723549489</v>
      </c>
      <c r="L11" s="149"/>
      <c r="M11" s="71"/>
    </row>
    <row r="12" spans="2:13" x14ac:dyDescent="0.35">
      <c r="B12" s="251" t="s">
        <v>258</v>
      </c>
      <c r="C12" s="150">
        <f>C13+C14+C15</f>
        <v>2262</v>
      </c>
      <c r="D12" s="150">
        <f t="shared" ref="D12" si="2">D13+D14+D15</f>
        <v>5939</v>
      </c>
      <c r="E12" s="150">
        <v>8201</v>
      </c>
      <c r="F12" s="151">
        <f t="shared" si="1"/>
        <v>72.417997805145717</v>
      </c>
      <c r="G12" s="150">
        <v>2275.7809999999999</v>
      </c>
      <c r="H12" s="150">
        <v>6075.4049999999997</v>
      </c>
      <c r="I12" s="150">
        <v>19.744219999999999</v>
      </c>
      <c r="J12" s="150">
        <v>8370.93</v>
      </c>
      <c r="K12" s="152">
        <v>72.757753562447618</v>
      </c>
      <c r="L12" s="149"/>
      <c r="M12" s="71"/>
    </row>
    <row r="13" spans="2:13" x14ac:dyDescent="0.35">
      <c r="B13" s="153" t="s">
        <v>287</v>
      </c>
      <c r="C13" s="154">
        <v>959</v>
      </c>
      <c r="D13" s="155">
        <v>195</v>
      </c>
      <c r="E13" s="155">
        <v>1154</v>
      </c>
      <c r="F13" s="156">
        <f t="shared" si="1"/>
        <v>16.897746967071058</v>
      </c>
      <c r="G13" s="154">
        <v>1013.03</v>
      </c>
      <c r="H13" s="154">
        <v>257.005</v>
      </c>
      <c r="I13" s="154">
        <v>4.8506900000000002</v>
      </c>
      <c r="J13" s="154">
        <v>1274.8900000000001</v>
      </c>
      <c r="K13" s="157">
        <v>20.236220472440944</v>
      </c>
      <c r="L13" s="149"/>
      <c r="M13" s="71"/>
    </row>
    <row r="14" spans="2:13" ht="24.75" customHeight="1" x14ac:dyDescent="0.35">
      <c r="B14" s="153" t="s">
        <v>288</v>
      </c>
      <c r="C14" s="154">
        <v>649</v>
      </c>
      <c r="D14" s="155">
        <v>4401</v>
      </c>
      <c r="E14" s="155">
        <v>5050</v>
      </c>
      <c r="F14" s="156">
        <f t="shared" si="1"/>
        <v>87.148514851485146</v>
      </c>
      <c r="G14" s="154">
        <v>551.45600000000002</v>
      </c>
      <c r="H14" s="154">
        <v>4332.87</v>
      </c>
      <c r="I14" s="154">
        <v>6.6325900000000004</v>
      </c>
      <c r="J14" s="154">
        <v>4890.96</v>
      </c>
      <c r="K14" s="157">
        <v>88.718263718263728</v>
      </c>
      <c r="L14" s="149"/>
      <c r="M14" s="71"/>
    </row>
    <row r="15" spans="2:13" x14ac:dyDescent="0.35">
      <c r="B15" s="153" t="s">
        <v>114</v>
      </c>
      <c r="C15" s="154">
        <v>654</v>
      </c>
      <c r="D15" s="155">
        <v>1343</v>
      </c>
      <c r="E15" s="155">
        <v>1997</v>
      </c>
      <c r="F15" s="156">
        <f t="shared" si="1"/>
        <v>67.250876314471711</v>
      </c>
      <c r="G15" s="154">
        <v>711.29499999999996</v>
      </c>
      <c r="H15" s="154">
        <v>1485.53</v>
      </c>
      <c r="I15" s="154">
        <v>8.2609399999999997</v>
      </c>
      <c r="J15" s="154">
        <v>2205.08</v>
      </c>
      <c r="K15" s="157">
        <v>67.637687756030957</v>
      </c>
      <c r="L15" s="149"/>
      <c r="M15" s="71"/>
    </row>
    <row r="16" spans="2:13" x14ac:dyDescent="0.35">
      <c r="B16" s="251" t="s">
        <v>265</v>
      </c>
      <c r="C16" s="150">
        <f>C17+C18+C19+C20</f>
        <v>14</v>
      </c>
      <c r="D16" s="150">
        <f t="shared" ref="D16" si="3">D17+D18+D19+D20</f>
        <v>61</v>
      </c>
      <c r="E16" s="150">
        <v>75</v>
      </c>
      <c r="F16" s="151">
        <f t="shared" si="1"/>
        <v>81.333333333333329</v>
      </c>
      <c r="G16" s="150">
        <v>11.25714</v>
      </c>
      <c r="H16" s="150">
        <v>95.589349999999996</v>
      </c>
      <c r="I16" s="150">
        <v>0</v>
      </c>
      <c r="J16" s="150">
        <v>106.84662</v>
      </c>
      <c r="K16" s="152">
        <v>88.888888888888886</v>
      </c>
      <c r="L16" s="149"/>
      <c r="M16" s="71"/>
    </row>
    <row r="17" spans="2:18" x14ac:dyDescent="0.35">
      <c r="B17" s="153" t="s">
        <v>115</v>
      </c>
      <c r="C17" s="154">
        <v>7</v>
      </c>
      <c r="D17" s="155">
        <v>29</v>
      </c>
      <c r="E17" s="155">
        <v>36</v>
      </c>
      <c r="F17" s="156">
        <f t="shared" si="1"/>
        <v>80.555555555555557</v>
      </c>
      <c r="G17" s="154">
        <v>3.0653600000000001</v>
      </c>
      <c r="H17" s="154">
        <v>67.284800000000004</v>
      </c>
      <c r="I17" s="154">
        <v>0</v>
      </c>
      <c r="J17" s="154">
        <v>70.350200000000001</v>
      </c>
      <c r="K17" s="157">
        <v>95.714285714285722</v>
      </c>
      <c r="L17" s="149"/>
      <c r="M17" s="71"/>
    </row>
    <row r="18" spans="2:18" x14ac:dyDescent="0.35">
      <c r="B18" s="153" t="s">
        <v>116</v>
      </c>
      <c r="C18" s="154">
        <v>0</v>
      </c>
      <c r="D18" s="155">
        <v>0</v>
      </c>
      <c r="E18" s="155">
        <v>0</v>
      </c>
      <c r="F18" s="156">
        <v>0</v>
      </c>
      <c r="G18" s="154">
        <v>0</v>
      </c>
      <c r="H18" s="154">
        <v>1.63635</v>
      </c>
      <c r="I18" s="154">
        <v>0</v>
      </c>
      <c r="J18" s="154">
        <v>1.63635</v>
      </c>
      <c r="K18" s="157" t="s">
        <v>142</v>
      </c>
      <c r="L18" s="149"/>
      <c r="M18" s="71"/>
    </row>
    <row r="19" spans="2:18" ht="18.75" customHeight="1" x14ac:dyDescent="0.35">
      <c r="B19" s="153" t="s">
        <v>117</v>
      </c>
      <c r="C19" s="154">
        <v>0</v>
      </c>
      <c r="D19" s="155">
        <v>3</v>
      </c>
      <c r="E19" s="155">
        <v>3</v>
      </c>
      <c r="F19" s="156">
        <f t="shared" si="1"/>
        <v>100</v>
      </c>
      <c r="G19" s="154">
        <v>1.5037700000000001</v>
      </c>
      <c r="H19" s="154">
        <v>0</v>
      </c>
      <c r="I19" s="154">
        <v>0</v>
      </c>
      <c r="J19" s="154">
        <v>1.5037700000000001</v>
      </c>
      <c r="K19" s="157" t="s">
        <v>142</v>
      </c>
      <c r="L19" s="149"/>
      <c r="M19" s="71"/>
    </row>
    <row r="20" spans="2:18" x14ac:dyDescent="0.35">
      <c r="B20" s="153" t="s">
        <v>118</v>
      </c>
      <c r="C20" s="154">
        <v>7</v>
      </c>
      <c r="D20" s="155">
        <v>29</v>
      </c>
      <c r="E20" s="155">
        <v>36</v>
      </c>
      <c r="F20" s="156">
        <f t="shared" si="1"/>
        <v>80.555555555555557</v>
      </c>
      <c r="G20" s="154">
        <v>6.6880100000000002</v>
      </c>
      <c r="H20" s="154">
        <v>26.668199999999999</v>
      </c>
      <c r="I20" s="154">
        <v>0</v>
      </c>
      <c r="J20" s="154">
        <v>33.356299999999997</v>
      </c>
      <c r="K20" s="157">
        <v>79.411764705882348</v>
      </c>
      <c r="L20" s="149"/>
      <c r="M20" s="71"/>
    </row>
    <row r="21" spans="2:18" x14ac:dyDescent="0.35">
      <c r="B21" s="251" t="s">
        <v>266</v>
      </c>
      <c r="C21" s="150">
        <f>C22+C23+C24+C25+C26+C27+C28</f>
        <v>221</v>
      </c>
      <c r="D21" s="150">
        <f t="shared" ref="D21" si="4">D22+D23+D24+D25+D26+D27+D28</f>
        <v>1715</v>
      </c>
      <c r="E21" s="150">
        <v>1936</v>
      </c>
      <c r="F21" s="151">
        <f t="shared" si="1"/>
        <v>88.584710743801651</v>
      </c>
      <c r="G21" s="150">
        <v>234.62910999999997</v>
      </c>
      <c r="H21" s="150">
        <v>2116.0773100000001</v>
      </c>
      <c r="I21" s="150">
        <v>15.004360000000002</v>
      </c>
      <c r="J21" s="150">
        <v>2365.70966</v>
      </c>
      <c r="K21" s="152">
        <v>90.038314176245223</v>
      </c>
      <c r="L21" s="149"/>
      <c r="M21" s="71"/>
    </row>
    <row r="22" spans="2:18" x14ac:dyDescent="0.35">
      <c r="B22" s="153" t="s">
        <v>119</v>
      </c>
      <c r="C22" s="154">
        <v>3</v>
      </c>
      <c r="D22" s="155">
        <v>4</v>
      </c>
      <c r="E22" s="155">
        <v>7</v>
      </c>
      <c r="F22" s="156">
        <f t="shared" si="1"/>
        <v>57.142857142857146</v>
      </c>
      <c r="G22" s="154">
        <v>1.70106</v>
      </c>
      <c r="H22" s="154">
        <v>4.76912</v>
      </c>
      <c r="I22" s="154">
        <v>0</v>
      </c>
      <c r="J22" s="154">
        <v>6.4701899999999997</v>
      </c>
      <c r="K22" s="157">
        <v>71.428571428571431</v>
      </c>
      <c r="L22" s="149"/>
      <c r="M22" s="71"/>
    </row>
    <row r="23" spans="2:18" x14ac:dyDescent="0.35">
      <c r="B23" s="153" t="s">
        <v>120</v>
      </c>
      <c r="C23" s="154">
        <v>0</v>
      </c>
      <c r="D23" s="155">
        <v>8</v>
      </c>
      <c r="E23" s="155">
        <v>8</v>
      </c>
      <c r="F23" s="156">
        <f t="shared" si="1"/>
        <v>100</v>
      </c>
      <c r="G23" s="154">
        <v>3.1581800000000002</v>
      </c>
      <c r="H23" s="154">
        <v>6.5104499999999996</v>
      </c>
      <c r="I23" s="154">
        <v>0</v>
      </c>
      <c r="J23" s="154">
        <v>9.6686300000000003</v>
      </c>
      <c r="K23" s="157">
        <v>70</v>
      </c>
      <c r="L23" s="149"/>
      <c r="M23" s="71"/>
    </row>
    <row r="24" spans="2:18" x14ac:dyDescent="0.35">
      <c r="B24" s="158" t="s">
        <v>289</v>
      </c>
      <c r="C24" s="159">
        <v>37</v>
      </c>
      <c r="D24" s="160">
        <v>506</v>
      </c>
      <c r="E24" s="160">
        <v>543</v>
      </c>
      <c r="F24" s="161">
        <f t="shared" si="1"/>
        <v>93.186003683241253</v>
      </c>
      <c r="G24" s="162">
        <v>72.867940000000004</v>
      </c>
      <c r="H24" s="162">
        <v>1124.1246000000001</v>
      </c>
      <c r="I24" s="162">
        <v>4.8714700000000004</v>
      </c>
      <c r="J24" s="162">
        <v>1201.8633</v>
      </c>
      <c r="K24" s="163">
        <v>93.912470563813301</v>
      </c>
      <c r="L24" s="149"/>
      <c r="M24" s="164"/>
      <c r="O24" s="165"/>
      <c r="P24" s="165"/>
      <c r="Q24" s="165"/>
      <c r="R24" s="165"/>
    </row>
    <row r="25" spans="2:18" x14ac:dyDescent="0.35">
      <c r="B25" s="153" t="s">
        <v>121</v>
      </c>
      <c r="C25" s="154">
        <v>13</v>
      </c>
      <c r="D25" s="155">
        <v>90</v>
      </c>
      <c r="E25" s="155">
        <v>103</v>
      </c>
      <c r="F25" s="156">
        <f t="shared" si="1"/>
        <v>87.378640776699029</v>
      </c>
      <c r="G25" s="154">
        <v>3.4634299999999998</v>
      </c>
      <c r="H25" s="154">
        <v>21.7971</v>
      </c>
      <c r="I25" s="154">
        <v>0</v>
      </c>
      <c r="J25" s="154">
        <v>25.2605</v>
      </c>
      <c r="K25" s="157">
        <v>88</v>
      </c>
      <c r="L25" s="149"/>
      <c r="M25" s="71"/>
    </row>
    <row r="26" spans="2:18" x14ac:dyDescent="0.35">
      <c r="B26" s="153" t="s">
        <v>122</v>
      </c>
      <c r="C26" s="154">
        <v>2</v>
      </c>
      <c r="D26" s="155">
        <v>53</v>
      </c>
      <c r="E26" s="155">
        <v>55</v>
      </c>
      <c r="F26" s="156">
        <f t="shared" si="1"/>
        <v>96.36363636363636</v>
      </c>
      <c r="G26" s="154">
        <v>0</v>
      </c>
      <c r="H26" s="154">
        <v>37.939100000000003</v>
      </c>
      <c r="I26" s="154">
        <v>1.74501</v>
      </c>
      <c r="J26" s="154">
        <v>39.684100000000001</v>
      </c>
      <c r="K26" s="157">
        <v>100</v>
      </c>
      <c r="L26" s="149"/>
      <c r="M26" s="71"/>
    </row>
    <row r="27" spans="2:18" x14ac:dyDescent="0.35">
      <c r="B27" s="153" t="s">
        <v>123</v>
      </c>
      <c r="C27" s="154">
        <v>111</v>
      </c>
      <c r="D27" s="155">
        <v>562</v>
      </c>
      <c r="E27" s="155">
        <v>673</v>
      </c>
      <c r="F27" s="156">
        <f t="shared" si="1"/>
        <v>83.506686478454682</v>
      </c>
      <c r="G27" s="154">
        <v>79.947699999999998</v>
      </c>
      <c r="H27" s="154">
        <v>393.26400000000001</v>
      </c>
      <c r="I27" s="154">
        <v>1.5946</v>
      </c>
      <c r="J27" s="154">
        <v>474.80599999999998</v>
      </c>
      <c r="K27" s="157">
        <v>83.086680761099359</v>
      </c>
      <c r="L27" s="149"/>
      <c r="M27" s="166"/>
      <c r="O27" s="165"/>
      <c r="P27" s="165"/>
    </row>
    <row r="28" spans="2:18" x14ac:dyDescent="0.35">
      <c r="B28" s="153" t="s">
        <v>124</v>
      </c>
      <c r="C28" s="154">
        <v>55</v>
      </c>
      <c r="D28" s="155">
        <v>492</v>
      </c>
      <c r="E28" s="155">
        <v>547</v>
      </c>
      <c r="F28" s="156">
        <f t="shared" si="1"/>
        <v>89.945155393053014</v>
      </c>
      <c r="G28" s="162">
        <v>73.490799999999993</v>
      </c>
      <c r="H28" s="162">
        <v>527.67294000000004</v>
      </c>
      <c r="I28" s="162">
        <v>6.7932800000000002</v>
      </c>
      <c r="J28" s="162">
        <v>607.95694000000003</v>
      </c>
      <c r="K28" s="163">
        <v>87.775255743169836</v>
      </c>
      <c r="L28" s="149"/>
      <c r="M28" s="167"/>
    </row>
    <row r="29" spans="2:18" x14ac:dyDescent="0.35">
      <c r="B29" s="251" t="s">
        <v>259</v>
      </c>
      <c r="C29" s="150">
        <f>C30+C31+C32+C33+C34+C35</f>
        <v>17</v>
      </c>
      <c r="D29" s="150">
        <f t="shared" ref="D29" si="5">D30+D31+D32+D33+D34+D35</f>
        <v>27</v>
      </c>
      <c r="E29" s="150">
        <v>44</v>
      </c>
      <c r="F29" s="151">
        <f t="shared" si="1"/>
        <v>61.363636363636367</v>
      </c>
      <c r="G29" s="150">
        <v>57.050960000000003</v>
      </c>
      <c r="H29" s="150">
        <v>32.549579999999999</v>
      </c>
      <c r="I29" s="150">
        <v>0</v>
      </c>
      <c r="J29" s="150">
        <v>89.600480000000005</v>
      </c>
      <c r="K29" s="152">
        <v>35.955056179775283</v>
      </c>
      <c r="L29" s="149"/>
      <c r="M29" s="71"/>
    </row>
    <row r="30" spans="2:18" x14ac:dyDescent="0.35">
      <c r="B30" s="153" t="s">
        <v>125</v>
      </c>
      <c r="C30" s="154">
        <v>13</v>
      </c>
      <c r="D30" s="155">
        <v>25</v>
      </c>
      <c r="E30" s="155">
        <v>38</v>
      </c>
      <c r="F30" s="156">
        <f t="shared" si="1"/>
        <v>65.78947368421052</v>
      </c>
      <c r="G30" s="154">
        <v>32.480499999999999</v>
      </c>
      <c r="H30" s="154">
        <v>23.388000000000002</v>
      </c>
      <c r="I30" s="154">
        <v>0</v>
      </c>
      <c r="J30" s="154">
        <v>55.868499999999997</v>
      </c>
      <c r="K30" s="157">
        <v>41.818181818181813</v>
      </c>
      <c r="L30" s="149"/>
      <c r="M30" s="71"/>
    </row>
    <row r="31" spans="2:18" x14ac:dyDescent="0.35">
      <c r="B31" s="153" t="s">
        <v>126</v>
      </c>
      <c r="C31" s="154">
        <v>4</v>
      </c>
      <c r="D31" s="155">
        <v>2</v>
      </c>
      <c r="E31" s="155">
        <v>6</v>
      </c>
      <c r="F31" s="156">
        <f t="shared" si="1"/>
        <v>33.333333333333336</v>
      </c>
      <c r="G31" s="154">
        <v>19.471299999999999</v>
      </c>
      <c r="H31" s="154">
        <v>6.12636</v>
      </c>
      <c r="I31" s="154">
        <v>0</v>
      </c>
      <c r="J31" s="154">
        <v>25.5976</v>
      </c>
      <c r="K31" s="157">
        <v>24</v>
      </c>
      <c r="L31" s="149"/>
      <c r="M31" s="167"/>
    </row>
    <row r="32" spans="2:18" x14ac:dyDescent="0.35">
      <c r="B32" s="153" t="s">
        <v>127</v>
      </c>
      <c r="C32" s="154">
        <v>0</v>
      </c>
      <c r="D32" s="155">
        <v>0</v>
      </c>
      <c r="E32" s="155">
        <v>0</v>
      </c>
      <c r="F32" s="156">
        <v>0</v>
      </c>
      <c r="G32" s="154">
        <v>1.5868800000000001</v>
      </c>
      <c r="H32" s="154">
        <v>1.3988700000000001</v>
      </c>
      <c r="I32" s="154">
        <v>0</v>
      </c>
      <c r="J32" s="154">
        <v>2.9857499999999999</v>
      </c>
      <c r="K32" s="157" t="s">
        <v>142</v>
      </c>
      <c r="L32" s="149"/>
      <c r="M32" s="167"/>
    </row>
    <row r="33" spans="2:21" x14ac:dyDescent="0.35">
      <c r="B33" s="153" t="s">
        <v>128</v>
      </c>
      <c r="C33" s="154">
        <v>0</v>
      </c>
      <c r="D33" s="155">
        <v>0</v>
      </c>
      <c r="E33" s="155">
        <v>0</v>
      </c>
      <c r="F33" s="156">
        <v>0</v>
      </c>
      <c r="G33" s="154">
        <v>1.55657</v>
      </c>
      <c r="H33" s="154">
        <v>0</v>
      </c>
      <c r="I33" s="154">
        <v>0</v>
      </c>
      <c r="J33" s="154">
        <v>1.55657</v>
      </c>
      <c r="K33" s="157" t="s">
        <v>142</v>
      </c>
      <c r="L33" s="149"/>
      <c r="M33" s="71"/>
    </row>
    <row r="34" spans="2:21" x14ac:dyDescent="0.35">
      <c r="B34" s="153" t="s">
        <v>129</v>
      </c>
      <c r="C34" s="154">
        <v>0</v>
      </c>
      <c r="D34" s="155">
        <v>0</v>
      </c>
      <c r="E34" s="155">
        <v>0</v>
      </c>
      <c r="F34" s="156">
        <v>0</v>
      </c>
      <c r="G34" s="154">
        <v>1.9557100000000001</v>
      </c>
      <c r="H34" s="154">
        <v>2</v>
      </c>
      <c r="I34" s="154">
        <v>0</v>
      </c>
      <c r="J34" s="154">
        <v>1.9557100000000001</v>
      </c>
      <c r="K34" s="157" t="s">
        <v>142</v>
      </c>
      <c r="L34" s="149"/>
      <c r="M34" s="71"/>
    </row>
    <row r="35" spans="2:21" x14ac:dyDescent="0.35">
      <c r="B35" s="153" t="s">
        <v>290</v>
      </c>
      <c r="C35" s="154">
        <v>0</v>
      </c>
      <c r="D35" s="155">
        <v>0</v>
      </c>
      <c r="E35" s="155">
        <v>0</v>
      </c>
      <c r="F35" s="156">
        <v>0</v>
      </c>
      <c r="G35" s="154">
        <v>0</v>
      </c>
      <c r="H35" s="154">
        <v>0</v>
      </c>
      <c r="I35" s="154">
        <v>0</v>
      </c>
      <c r="J35" s="154">
        <v>0</v>
      </c>
      <c r="K35" s="157">
        <v>0</v>
      </c>
      <c r="L35" s="149"/>
      <c r="M35" s="71"/>
    </row>
    <row r="36" spans="2:21" x14ac:dyDescent="0.35">
      <c r="B36" s="251" t="s">
        <v>260</v>
      </c>
      <c r="C36" s="150">
        <f>C37+C38+C39+C40+C41+C42+C43+C44+C45+C46+C47+C48+C49</f>
        <v>134</v>
      </c>
      <c r="D36" s="150">
        <f t="shared" ref="D36" si="6">D37+D38+D39+D40+D41+D42+D43+D44+D45+D46+D47+D48+D49</f>
        <v>1296</v>
      </c>
      <c r="E36" s="150">
        <v>1430</v>
      </c>
      <c r="F36" s="151">
        <f t="shared" si="1"/>
        <v>90.629370629370626</v>
      </c>
      <c r="G36" s="150">
        <v>107.37367</v>
      </c>
      <c r="H36" s="150">
        <v>1239.6749199999999</v>
      </c>
      <c r="I36" s="150">
        <v>0</v>
      </c>
      <c r="J36" s="150">
        <v>1347.04781</v>
      </c>
      <c r="K36" s="152">
        <v>92.056421677802518</v>
      </c>
      <c r="L36" s="149"/>
      <c r="M36" s="71"/>
    </row>
    <row r="37" spans="2:21" x14ac:dyDescent="0.35">
      <c r="B37" s="153" t="s">
        <v>130</v>
      </c>
      <c r="C37" s="154">
        <v>5</v>
      </c>
      <c r="D37" s="155">
        <v>44</v>
      </c>
      <c r="E37" s="155">
        <v>49</v>
      </c>
      <c r="F37" s="156">
        <f t="shared" si="1"/>
        <v>89.795918367346943</v>
      </c>
      <c r="G37" s="154">
        <v>3.0533700000000001</v>
      </c>
      <c r="H37" s="154">
        <v>30.187999999999999</v>
      </c>
      <c r="I37" s="154">
        <v>0</v>
      </c>
      <c r="J37" s="154">
        <v>33.241399999999999</v>
      </c>
      <c r="K37" s="157">
        <v>90.909090909090907</v>
      </c>
      <c r="L37" s="149"/>
      <c r="M37" s="71"/>
    </row>
    <row r="38" spans="2:21" x14ac:dyDescent="0.35">
      <c r="B38" s="153" t="s">
        <v>131</v>
      </c>
      <c r="C38" s="154">
        <v>2</v>
      </c>
      <c r="D38" s="155">
        <v>55</v>
      </c>
      <c r="E38" s="155">
        <v>57</v>
      </c>
      <c r="F38" s="156">
        <f t="shared" si="1"/>
        <v>96.491228070175438</v>
      </c>
      <c r="G38" s="153">
        <v>0</v>
      </c>
      <c r="H38" s="24">
        <v>0</v>
      </c>
      <c r="I38" s="154">
        <v>0</v>
      </c>
      <c r="J38" s="154">
        <v>0</v>
      </c>
      <c r="K38" s="168">
        <v>0</v>
      </c>
      <c r="L38" s="149"/>
      <c r="M38" s="167"/>
      <c r="P38" s="153"/>
    </row>
    <row r="39" spans="2:21" x14ac:dyDescent="0.35">
      <c r="B39" s="153" t="s">
        <v>245</v>
      </c>
      <c r="C39" s="154">
        <v>11</v>
      </c>
      <c r="D39" s="155">
        <v>112</v>
      </c>
      <c r="E39" s="155">
        <v>123</v>
      </c>
      <c r="F39" s="156">
        <f t="shared" si="1"/>
        <v>91.056910569105696</v>
      </c>
      <c r="G39" s="154">
        <v>18.312999999999999</v>
      </c>
      <c r="H39" s="154">
        <v>217.45599999999999</v>
      </c>
      <c r="I39" s="154">
        <v>0</v>
      </c>
      <c r="J39" s="154">
        <v>235.76900000000001</v>
      </c>
      <c r="K39" s="157">
        <v>92.340425531914889</v>
      </c>
      <c r="L39" s="149"/>
      <c r="M39" s="167"/>
      <c r="P39" s="153"/>
    </row>
    <row r="40" spans="2:21" x14ac:dyDescent="0.35">
      <c r="B40" s="153" t="s">
        <v>132</v>
      </c>
      <c r="C40" s="154">
        <v>0</v>
      </c>
      <c r="D40" s="155">
        <v>3</v>
      </c>
      <c r="E40" s="155">
        <v>3</v>
      </c>
      <c r="F40" s="156">
        <f t="shared" si="1"/>
        <v>100</v>
      </c>
      <c r="G40" s="154">
        <v>0</v>
      </c>
      <c r="H40" s="154">
        <v>1.61548</v>
      </c>
      <c r="I40" s="154">
        <v>0</v>
      </c>
      <c r="J40" s="154">
        <v>1.61548</v>
      </c>
      <c r="K40" s="157">
        <v>100</v>
      </c>
      <c r="L40" s="169"/>
      <c r="M40" s="167"/>
      <c r="P40" s="153"/>
    </row>
    <row r="41" spans="2:21" x14ac:dyDescent="0.35">
      <c r="B41" s="153" t="s">
        <v>133</v>
      </c>
      <c r="C41" s="154">
        <v>2</v>
      </c>
      <c r="D41" s="155">
        <v>0</v>
      </c>
      <c r="E41" s="155">
        <v>2</v>
      </c>
      <c r="F41" s="156">
        <f t="shared" si="1"/>
        <v>0</v>
      </c>
      <c r="G41" s="154">
        <v>0</v>
      </c>
      <c r="H41" s="154">
        <v>0</v>
      </c>
      <c r="I41" s="154">
        <v>0</v>
      </c>
      <c r="J41" s="154">
        <v>0</v>
      </c>
      <c r="K41" s="157">
        <v>0</v>
      </c>
      <c r="L41" s="169"/>
      <c r="M41" s="167"/>
      <c r="P41" s="153"/>
      <c r="Q41" s="154"/>
      <c r="R41" s="154"/>
      <c r="S41" s="154"/>
      <c r="T41" s="154"/>
      <c r="U41" s="170"/>
    </row>
    <row r="42" spans="2:21" x14ac:dyDescent="0.35">
      <c r="B42" s="153" t="s">
        <v>134</v>
      </c>
      <c r="C42" s="154">
        <v>4</v>
      </c>
      <c r="D42" s="155">
        <v>4</v>
      </c>
      <c r="E42" s="155">
        <v>8</v>
      </c>
      <c r="F42" s="156">
        <f t="shared" si="1"/>
        <v>50</v>
      </c>
      <c r="G42" s="154">
        <v>0</v>
      </c>
      <c r="H42" s="154">
        <v>1.52878</v>
      </c>
      <c r="I42" s="154">
        <v>0</v>
      </c>
      <c r="J42" s="154">
        <v>1.52878</v>
      </c>
      <c r="K42" s="157" t="s">
        <v>142</v>
      </c>
      <c r="L42" s="169"/>
      <c r="M42" s="167"/>
      <c r="P42" s="153"/>
      <c r="Q42" s="154"/>
      <c r="R42" s="154"/>
      <c r="S42" s="154"/>
      <c r="T42" s="154"/>
      <c r="U42" s="170"/>
    </row>
    <row r="43" spans="2:21" x14ac:dyDescent="0.35">
      <c r="B43" s="153" t="s">
        <v>291</v>
      </c>
      <c r="C43" s="154">
        <v>2</v>
      </c>
      <c r="D43" s="155">
        <v>1</v>
      </c>
      <c r="E43" s="155">
        <v>3</v>
      </c>
      <c r="F43" s="156">
        <f t="shared" si="1"/>
        <v>33.333333333333336</v>
      </c>
      <c r="G43" s="154">
        <v>1.5774999999999999</v>
      </c>
      <c r="H43" s="154">
        <v>1.5598399999999999</v>
      </c>
      <c r="I43" s="154">
        <v>0</v>
      </c>
      <c r="J43" s="154">
        <v>3.13733</v>
      </c>
      <c r="K43" s="157" t="s">
        <v>142</v>
      </c>
      <c r="L43" s="169"/>
      <c r="M43" s="167"/>
      <c r="P43" s="153"/>
    </row>
    <row r="44" spans="2:21" x14ac:dyDescent="0.35">
      <c r="B44" s="153" t="s">
        <v>135</v>
      </c>
      <c r="C44" s="154">
        <v>2</v>
      </c>
      <c r="D44" s="155">
        <v>7</v>
      </c>
      <c r="E44" s="155">
        <v>9</v>
      </c>
      <c r="F44" s="156">
        <f t="shared" si="1"/>
        <v>77.777777777777771</v>
      </c>
      <c r="G44" s="154">
        <v>0</v>
      </c>
      <c r="H44" s="154">
        <v>4.8486900000000004</v>
      </c>
      <c r="I44" s="154">
        <v>0</v>
      </c>
      <c r="J44" s="154">
        <v>4.8486900000000004</v>
      </c>
      <c r="K44" s="157" t="s">
        <v>142</v>
      </c>
      <c r="L44" s="169"/>
      <c r="M44" s="167"/>
      <c r="P44" s="153"/>
    </row>
    <row r="45" spans="2:21" x14ac:dyDescent="0.35">
      <c r="B45" s="153" t="s">
        <v>136</v>
      </c>
      <c r="C45" s="154">
        <v>7</v>
      </c>
      <c r="D45" s="155">
        <v>3</v>
      </c>
      <c r="E45" s="155">
        <v>10</v>
      </c>
      <c r="F45" s="156">
        <f t="shared" si="1"/>
        <v>30</v>
      </c>
      <c r="G45" s="153">
        <v>0</v>
      </c>
      <c r="H45" s="24">
        <v>0</v>
      </c>
      <c r="I45" s="154">
        <v>0</v>
      </c>
      <c r="J45" s="154">
        <v>0</v>
      </c>
      <c r="K45" s="168">
        <v>0</v>
      </c>
      <c r="L45" s="169"/>
      <c r="M45" s="167"/>
      <c r="P45" s="153"/>
    </row>
    <row r="46" spans="2:21" x14ac:dyDescent="0.35">
      <c r="B46" s="153" t="s">
        <v>137</v>
      </c>
      <c r="C46" s="154">
        <v>0</v>
      </c>
      <c r="D46" s="155">
        <v>2</v>
      </c>
      <c r="E46" s="155">
        <v>2</v>
      </c>
      <c r="F46" s="156">
        <f t="shared" si="1"/>
        <v>100</v>
      </c>
      <c r="G46" s="154">
        <v>0</v>
      </c>
      <c r="H46" s="154">
        <v>4.7031299999999998</v>
      </c>
      <c r="I46" s="154">
        <v>0</v>
      </c>
      <c r="J46" s="154">
        <v>4.7031299999999998</v>
      </c>
      <c r="K46" s="157" t="s">
        <v>142</v>
      </c>
      <c r="L46" s="149"/>
      <c r="M46" s="71"/>
      <c r="P46" s="153"/>
    </row>
    <row r="47" spans="2:21" x14ac:dyDescent="0.35">
      <c r="B47" s="153" t="s">
        <v>138</v>
      </c>
      <c r="C47" s="154">
        <v>61</v>
      </c>
      <c r="D47" s="155">
        <v>608</v>
      </c>
      <c r="E47" s="155">
        <v>669</v>
      </c>
      <c r="F47" s="156">
        <f t="shared" si="1"/>
        <v>90.881913303437969</v>
      </c>
      <c r="G47" s="154">
        <v>51.355800000000002</v>
      </c>
      <c r="H47" s="154">
        <v>632.92399999999998</v>
      </c>
      <c r="I47" s="154">
        <v>0</v>
      </c>
      <c r="J47" s="154">
        <v>684.28</v>
      </c>
      <c r="K47" s="157">
        <v>92.543859649122808</v>
      </c>
      <c r="L47" s="149"/>
      <c r="M47" s="71"/>
    </row>
    <row r="48" spans="2:21" x14ac:dyDescent="0.35">
      <c r="B48" s="153" t="s">
        <v>139</v>
      </c>
      <c r="C48" s="154">
        <v>6</v>
      </c>
      <c r="D48" s="155">
        <v>142</v>
      </c>
      <c r="E48" s="155">
        <v>148</v>
      </c>
      <c r="F48" s="156">
        <f t="shared" si="1"/>
        <v>95.945945945945951</v>
      </c>
      <c r="G48" s="154">
        <v>14.0898</v>
      </c>
      <c r="H48" s="154">
        <v>237.44900000000001</v>
      </c>
      <c r="I48" s="154">
        <v>0</v>
      </c>
      <c r="J48" s="154">
        <v>251.53800000000001</v>
      </c>
      <c r="K48" s="157">
        <v>94.422310756972109</v>
      </c>
      <c r="L48" s="149"/>
      <c r="M48" s="71"/>
    </row>
    <row r="49" spans="2:13" x14ac:dyDescent="0.35">
      <c r="B49" s="153" t="s">
        <v>140</v>
      </c>
      <c r="C49" s="154">
        <v>32</v>
      </c>
      <c r="D49" s="155">
        <v>315</v>
      </c>
      <c r="E49" s="155">
        <v>347</v>
      </c>
      <c r="F49" s="156">
        <f t="shared" si="1"/>
        <v>90.778097982708928</v>
      </c>
      <c r="G49" s="154">
        <v>18.984200000000001</v>
      </c>
      <c r="H49" s="154">
        <v>107.402</v>
      </c>
      <c r="I49" s="154">
        <v>0</v>
      </c>
      <c r="J49" s="154">
        <v>126.386</v>
      </c>
      <c r="K49" s="157">
        <v>84.920634920634924</v>
      </c>
      <c r="L49" s="169"/>
      <c r="M49" s="167"/>
    </row>
    <row r="50" spans="2:13" x14ac:dyDescent="0.35">
      <c r="B50" s="251" t="s">
        <v>261</v>
      </c>
      <c r="C50" s="150">
        <v>197</v>
      </c>
      <c r="D50" s="171">
        <v>2281</v>
      </c>
      <c r="E50" s="171">
        <v>2478</v>
      </c>
      <c r="F50" s="151">
        <f t="shared" si="1"/>
        <v>92.050040355125105</v>
      </c>
      <c r="G50" s="150">
        <v>181.881</v>
      </c>
      <c r="H50" s="150">
        <v>2384.8200000000002</v>
      </c>
      <c r="I50" s="150">
        <v>3.69537</v>
      </c>
      <c r="J50" s="150">
        <v>2570.39</v>
      </c>
      <c r="K50" s="152">
        <v>92.910011686793922</v>
      </c>
      <c r="L50" s="149"/>
      <c r="M50" s="71"/>
    </row>
    <row r="51" spans="2:13" x14ac:dyDescent="0.35">
      <c r="B51" s="251" t="s">
        <v>16</v>
      </c>
      <c r="C51" s="273">
        <f>C50+C36+C29+C21+C16+C12+C6</f>
        <v>3391</v>
      </c>
      <c r="D51" s="150">
        <f t="shared" ref="D51" si="7">D50+D36+D29+D21+D16+D12+D6</f>
        <v>14664</v>
      </c>
      <c r="E51" s="150">
        <v>18055</v>
      </c>
      <c r="F51" s="151">
        <f t="shared" si="1"/>
        <v>81.218499030739409</v>
      </c>
      <c r="G51" s="150">
        <v>3396.1065100000001</v>
      </c>
      <c r="H51" s="150">
        <v>14973.389299999999</v>
      </c>
      <c r="I51" s="150">
        <v>41.677000000000007</v>
      </c>
      <c r="J51" s="150">
        <v>18411.152099999999</v>
      </c>
      <c r="K51" s="152">
        <v>81.517774511405079</v>
      </c>
      <c r="L51" s="149"/>
      <c r="M51" s="71"/>
    </row>
    <row r="52" spans="2:13" x14ac:dyDescent="0.35">
      <c r="B52" s="274" t="s">
        <v>17</v>
      </c>
      <c r="C52" s="154">
        <v>7</v>
      </c>
      <c r="D52" s="155">
        <v>30</v>
      </c>
      <c r="E52" s="155">
        <v>37</v>
      </c>
      <c r="F52" s="156">
        <f t="shared" si="1"/>
        <v>81.081081081081081</v>
      </c>
      <c r="G52" s="154">
        <v>5.4534900000000004</v>
      </c>
      <c r="H52" s="154">
        <v>52.410699999999999</v>
      </c>
      <c r="I52" s="154">
        <v>28.983699999999999</v>
      </c>
      <c r="J52" s="154">
        <v>86.847899999999996</v>
      </c>
      <c r="K52" s="152"/>
      <c r="L52" s="149"/>
      <c r="M52" s="71"/>
    </row>
    <row r="53" spans="2:13" x14ac:dyDescent="0.35">
      <c r="B53" s="148" t="s">
        <v>31</v>
      </c>
      <c r="C53" s="150">
        <f>C51+C52</f>
        <v>3398</v>
      </c>
      <c r="D53" s="150">
        <f t="shared" ref="D53" si="8">D51+D52</f>
        <v>14694</v>
      </c>
      <c r="E53" s="150">
        <v>18092</v>
      </c>
      <c r="F53" s="151">
        <f t="shared" si="1"/>
        <v>81.218217996904713</v>
      </c>
      <c r="G53" s="150">
        <v>3401.56</v>
      </c>
      <c r="H53" s="150">
        <v>15025.8</v>
      </c>
      <c r="I53" s="150">
        <v>70.660700000000006</v>
      </c>
      <c r="J53" s="150">
        <v>18498</v>
      </c>
      <c r="K53" s="152">
        <v>81.546217224277484</v>
      </c>
      <c r="L53" s="149"/>
      <c r="M53" s="71"/>
    </row>
    <row r="54" spans="2:13" x14ac:dyDescent="0.35">
      <c r="B54" s="110"/>
      <c r="C54" s="184"/>
      <c r="D54" s="184"/>
      <c r="E54" s="184"/>
      <c r="F54" s="275"/>
      <c r="G54" s="184"/>
      <c r="H54" s="276"/>
      <c r="I54" s="276"/>
      <c r="J54" s="276"/>
      <c r="K54" s="277"/>
      <c r="L54" s="278"/>
      <c r="M54" s="71"/>
    </row>
    <row r="55" spans="2:13" x14ac:dyDescent="0.35">
      <c r="B55" s="172" t="s">
        <v>384</v>
      </c>
      <c r="C55" s="173"/>
      <c r="D55" s="174"/>
      <c r="E55" s="175"/>
      <c r="F55" s="52"/>
      <c r="G55" s="52"/>
      <c r="H55" s="176"/>
      <c r="I55" s="176"/>
      <c r="J55" s="176"/>
      <c r="K55" s="176"/>
      <c r="L55" s="177"/>
      <c r="M55" s="178"/>
    </row>
    <row r="56" spans="2:13" x14ac:dyDescent="0.35">
      <c r="B56" s="172" t="s">
        <v>274</v>
      </c>
      <c r="C56" s="173"/>
      <c r="D56" s="174"/>
      <c r="E56" s="175"/>
      <c r="F56" s="52"/>
      <c r="G56" s="52"/>
      <c r="H56" s="386"/>
      <c r="I56" s="386"/>
      <c r="J56" s="386"/>
      <c r="K56" s="386"/>
      <c r="L56" s="386"/>
      <c r="M56" s="386"/>
    </row>
    <row r="57" spans="2:13" x14ac:dyDescent="0.35">
      <c r="B57" s="179"/>
      <c r="C57" s="180"/>
      <c r="D57" s="181"/>
      <c r="E57" s="182"/>
      <c r="F57" s="52"/>
      <c r="G57" s="52"/>
      <c r="H57" s="386"/>
      <c r="I57" s="386"/>
      <c r="J57" s="386"/>
      <c r="K57" s="386"/>
      <c r="L57" s="386"/>
      <c r="M57" s="386"/>
    </row>
    <row r="58" spans="2:13" x14ac:dyDescent="0.35">
      <c r="B58" s="179"/>
      <c r="C58" s="180"/>
      <c r="D58" s="181"/>
      <c r="E58" s="182"/>
      <c r="F58" s="52"/>
      <c r="G58" s="52"/>
      <c r="H58" s="52"/>
      <c r="I58" s="52"/>
    </row>
    <row r="59" spans="2:13" x14ac:dyDescent="0.35">
      <c r="B59" s="179"/>
      <c r="C59" s="180"/>
      <c r="D59" s="181"/>
      <c r="E59" s="182"/>
      <c r="F59" s="52"/>
      <c r="G59" s="52"/>
      <c r="H59" s="52"/>
      <c r="I59" s="52"/>
    </row>
    <row r="60" spans="2:13" x14ac:dyDescent="0.35">
      <c r="B60" s="110"/>
      <c r="C60" s="180"/>
      <c r="D60" s="181"/>
      <c r="E60" s="182"/>
      <c r="F60" s="52"/>
      <c r="G60" s="52"/>
      <c r="H60" s="52"/>
      <c r="I60" s="52"/>
    </row>
    <row r="61" spans="2:13" x14ac:dyDescent="0.35">
      <c r="B61" s="179"/>
      <c r="C61" s="180"/>
      <c r="D61" s="181"/>
      <c r="E61" s="182"/>
      <c r="F61" s="52"/>
      <c r="G61" s="52"/>
      <c r="H61" s="52"/>
      <c r="I61" s="52"/>
    </row>
    <row r="62" spans="2:13" x14ac:dyDescent="0.35">
      <c r="B62" s="179"/>
      <c r="C62" s="184"/>
      <c r="D62" s="185"/>
      <c r="E62" s="186"/>
      <c r="F62" s="52"/>
      <c r="G62" s="183"/>
      <c r="H62" s="52"/>
      <c r="I62" s="52"/>
    </row>
    <row r="63" spans="2:13" x14ac:dyDescent="0.35">
      <c r="B63" s="179"/>
      <c r="C63" s="184"/>
      <c r="D63" s="187"/>
      <c r="E63" s="186"/>
      <c r="F63" s="52"/>
      <c r="G63" s="52"/>
      <c r="H63" s="52"/>
      <c r="I63" s="52"/>
    </row>
    <row r="64" spans="2:13" x14ac:dyDescent="0.35">
      <c r="B64" s="179"/>
      <c r="C64" s="180"/>
      <c r="D64" s="181"/>
      <c r="E64" s="182"/>
      <c r="F64" s="52"/>
      <c r="G64" s="52"/>
      <c r="H64" s="52"/>
      <c r="I64" s="52"/>
    </row>
    <row r="65" spans="2:9" x14ac:dyDescent="0.35">
      <c r="B65" s="179"/>
      <c r="C65" s="184"/>
      <c r="D65" s="185"/>
      <c r="E65" s="186"/>
      <c r="F65" s="52"/>
      <c r="G65" s="52"/>
      <c r="H65" s="52"/>
      <c r="I65" s="52"/>
    </row>
    <row r="66" spans="2:9" x14ac:dyDescent="0.35">
      <c r="B66" s="179"/>
      <c r="C66" s="70"/>
      <c r="D66" s="70"/>
      <c r="E66" s="70"/>
      <c r="F66" s="52"/>
      <c r="G66" s="52"/>
      <c r="H66" s="52"/>
      <c r="I66" s="52"/>
    </row>
    <row r="67" spans="2:9" x14ac:dyDescent="0.35">
      <c r="B67" s="110"/>
      <c r="C67" s="173"/>
      <c r="D67" s="174"/>
      <c r="E67" s="175"/>
      <c r="F67" s="52"/>
      <c r="G67" s="52"/>
      <c r="H67" s="52"/>
      <c r="I67" s="52"/>
    </row>
    <row r="68" spans="2:9" x14ac:dyDescent="0.35">
      <c r="B68" s="110"/>
      <c r="C68" s="173"/>
      <c r="D68" s="174"/>
      <c r="E68" s="175"/>
      <c r="F68" s="52"/>
      <c r="G68" s="52"/>
      <c r="H68" s="52"/>
      <c r="I68" s="52"/>
    </row>
    <row r="69" spans="2:9" x14ac:dyDescent="0.35">
      <c r="B69" s="188"/>
      <c r="C69" s="52"/>
      <c r="D69" s="52"/>
      <c r="E69" s="52"/>
      <c r="F69" s="52"/>
      <c r="G69" s="52"/>
      <c r="H69" s="52"/>
      <c r="I69" s="52"/>
    </row>
    <row r="70" spans="2:9" x14ac:dyDescent="0.35">
      <c r="B70" s="110"/>
      <c r="C70" s="183"/>
      <c r="D70" s="52"/>
      <c r="E70" s="52"/>
      <c r="F70" s="52"/>
      <c r="G70" s="52"/>
    </row>
    <row r="71" spans="2:9" ht="24.75" customHeight="1" x14ac:dyDescent="0.35">
      <c r="B71" s="70"/>
      <c r="C71" s="52"/>
      <c r="D71" s="52"/>
      <c r="E71" s="52"/>
      <c r="F71" s="52"/>
      <c r="G71" s="52"/>
    </row>
    <row r="72" spans="2:9" x14ac:dyDescent="0.35">
      <c r="B72" s="42"/>
      <c r="C72" s="52"/>
      <c r="D72" s="52"/>
      <c r="E72" s="52"/>
      <c r="F72" s="52"/>
      <c r="G72" s="52"/>
    </row>
    <row r="73" spans="2:9" x14ac:dyDescent="0.35">
      <c r="B73" s="42"/>
      <c r="C73" s="52"/>
      <c r="D73" s="52"/>
      <c r="E73" s="52"/>
      <c r="F73" s="52"/>
      <c r="G73" s="52"/>
    </row>
    <row r="74" spans="2:9" x14ac:dyDescent="0.35">
      <c r="B74" s="189"/>
      <c r="C74" s="52"/>
      <c r="D74" s="52"/>
      <c r="E74" s="52"/>
      <c r="F74" s="52"/>
      <c r="G74" s="52"/>
    </row>
  </sheetData>
  <mergeCells count="4">
    <mergeCell ref="H56:M56"/>
    <mergeCell ref="H57:M57"/>
    <mergeCell ref="C4:F4"/>
    <mergeCell ref="G4:K4"/>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8"/>
  <sheetViews>
    <sheetView zoomScaleNormal="100" workbookViewId="0">
      <selection activeCell="B5" sqref="B5:B6"/>
    </sheetView>
  </sheetViews>
  <sheetFormatPr baseColWidth="10" defaultColWidth="11.453125" defaultRowHeight="12.5" x14ac:dyDescent="0.35"/>
  <cols>
    <col min="1" max="1" width="4.7265625" style="24" customWidth="1"/>
    <col min="2" max="2" width="40.1796875" style="24" customWidth="1"/>
    <col min="3" max="3" width="8.7265625" style="24" customWidth="1"/>
    <col min="4" max="16384" width="11.453125" style="24"/>
  </cols>
  <sheetData>
    <row r="2" spans="2:11" ht="30" customHeight="1" x14ac:dyDescent="0.35">
      <c r="B2" s="394" t="s">
        <v>355</v>
      </c>
      <c r="C2" s="394"/>
      <c r="D2" s="394"/>
      <c r="E2" s="394"/>
      <c r="F2" s="394"/>
      <c r="G2" s="394"/>
      <c r="H2" s="394"/>
      <c r="I2" s="394"/>
    </row>
    <row r="4" spans="2:11" ht="25" x14ac:dyDescent="0.35">
      <c r="B4" s="227" t="s">
        <v>297</v>
      </c>
      <c r="C4" s="279"/>
      <c r="D4" s="140" t="s">
        <v>15</v>
      </c>
      <c r="E4" s="140" t="s">
        <v>22</v>
      </c>
      <c r="F4" s="140" t="s">
        <v>16</v>
      </c>
      <c r="G4" s="140" t="s">
        <v>17</v>
      </c>
      <c r="H4" s="140" t="s">
        <v>44</v>
      </c>
      <c r="I4" s="347"/>
      <c r="K4" s="347"/>
    </row>
    <row r="5" spans="2:11" ht="18" customHeight="1" x14ac:dyDescent="0.35">
      <c r="B5" s="390" t="s">
        <v>292</v>
      </c>
      <c r="C5" s="141" t="s">
        <v>167</v>
      </c>
      <c r="D5" s="142">
        <v>896</v>
      </c>
      <c r="E5" s="142">
        <v>1337</v>
      </c>
      <c r="F5" s="142">
        <v>2233</v>
      </c>
      <c r="G5" s="142">
        <v>26</v>
      </c>
      <c r="H5" s="142">
        <v>2259</v>
      </c>
      <c r="I5" s="348"/>
      <c r="K5" s="348"/>
    </row>
    <row r="6" spans="2:11" ht="18" customHeight="1" x14ac:dyDescent="0.35">
      <c r="B6" s="391"/>
      <c r="C6" s="141" t="s">
        <v>168</v>
      </c>
      <c r="D6" s="142">
        <v>649.37</v>
      </c>
      <c r="E6" s="142">
        <v>1587.87</v>
      </c>
      <c r="F6" s="142">
        <v>2237.2379000000001</v>
      </c>
      <c r="G6" s="142">
        <v>29.7621</v>
      </c>
      <c r="H6" s="142">
        <v>2267</v>
      </c>
      <c r="I6" s="348"/>
      <c r="K6" s="348"/>
    </row>
    <row r="7" spans="2:11" ht="18" customHeight="1" x14ac:dyDescent="0.35">
      <c r="B7" s="390" t="s">
        <v>293</v>
      </c>
      <c r="C7" s="141" t="s">
        <v>167</v>
      </c>
      <c r="D7" s="142">
        <v>2221</v>
      </c>
      <c r="E7" s="142">
        <v>12</v>
      </c>
      <c r="F7" s="142">
        <v>2233</v>
      </c>
      <c r="G7" s="142">
        <v>26</v>
      </c>
      <c r="H7" s="142">
        <v>2259</v>
      </c>
      <c r="I7" s="62"/>
    </row>
    <row r="8" spans="2:11" ht="18" customHeight="1" x14ac:dyDescent="0.35">
      <c r="B8" s="391"/>
      <c r="C8" s="141" t="s">
        <v>168</v>
      </c>
      <c r="D8" s="142">
        <v>2177.35</v>
      </c>
      <c r="E8" s="142">
        <v>30.6996</v>
      </c>
      <c r="F8" s="142">
        <v>2208.0472</v>
      </c>
      <c r="G8" s="142">
        <v>58.952800000000003</v>
      </c>
      <c r="H8" s="142">
        <v>2267</v>
      </c>
      <c r="I8" s="62"/>
    </row>
    <row r="9" spans="2:11" ht="18" customHeight="1" x14ac:dyDescent="0.35">
      <c r="B9" s="390" t="s">
        <v>296</v>
      </c>
      <c r="C9" s="141" t="s">
        <v>167</v>
      </c>
      <c r="D9" s="142">
        <v>2099</v>
      </c>
      <c r="E9" s="142">
        <v>130</v>
      </c>
      <c r="F9" s="142">
        <v>2229</v>
      </c>
      <c r="G9" s="142">
        <v>30</v>
      </c>
      <c r="H9" s="142">
        <v>2259</v>
      </c>
    </row>
    <row r="10" spans="2:11" ht="18" customHeight="1" x14ac:dyDescent="0.35">
      <c r="B10" s="391"/>
      <c r="C10" s="141" t="s">
        <v>168</v>
      </c>
      <c r="D10" s="142">
        <v>2049.92</v>
      </c>
      <c r="E10" s="142">
        <v>114.70099999999999</v>
      </c>
      <c r="F10" s="142">
        <v>2164.625</v>
      </c>
      <c r="G10" s="142">
        <v>102.375</v>
      </c>
      <c r="H10" s="142">
        <v>2267</v>
      </c>
    </row>
    <row r="11" spans="2:11" ht="21.75" customHeight="1" x14ac:dyDescent="0.35">
      <c r="B11" s="280" t="s">
        <v>294</v>
      </c>
      <c r="C11" s="141" t="s">
        <v>167</v>
      </c>
      <c r="D11" s="142">
        <v>2118</v>
      </c>
      <c r="E11" s="142">
        <v>100</v>
      </c>
      <c r="F11" s="142">
        <v>2218</v>
      </c>
      <c r="G11" s="142">
        <v>3</v>
      </c>
      <c r="H11" s="142">
        <v>2221</v>
      </c>
      <c r="K11" s="62"/>
    </row>
    <row r="12" spans="2:11" ht="24.75" customHeight="1" x14ac:dyDescent="0.35">
      <c r="B12" s="280" t="s">
        <v>295</v>
      </c>
      <c r="C12" s="141" t="s">
        <v>167</v>
      </c>
      <c r="D12" s="142">
        <v>46</v>
      </c>
      <c r="E12" s="142">
        <v>53</v>
      </c>
      <c r="F12" s="142">
        <v>99</v>
      </c>
      <c r="G12" s="142">
        <v>1</v>
      </c>
      <c r="H12" s="142">
        <v>100</v>
      </c>
    </row>
    <row r="13" spans="2:11" ht="20.25" customHeight="1" x14ac:dyDescent="0.35">
      <c r="B13" s="281"/>
      <c r="C13" s="323"/>
      <c r="D13" s="282"/>
      <c r="E13" s="282"/>
      <c r="F13" s="282"/>
      <c r="G13" s="282"/>
      <c r="H13" s="282"/>
    </row>
    <row r="14" spans="2:11" ht="17.25" customHeight="1" x14ac:dyDescent="0.35">
      <c r="B14" s="392" t="s">
        <v>278</v>
      </c>
      <c r="C14" s="392"/>
      <c r="D14" s="392"/>
      <c r="E14" s="392"/>
      <c r="F14" s="392"/>
      <c r="G14" s="392"/>
    </row>
    <row r="15" spans="2:11" ht="15" customHeight="1" x14ac:dyDescent="0.35">
      <c r="B15" s="393" t="s">
        <v>274</v>
      </c>
      <c r="C15" s="393"/>
      <c r="D15" s="393"/>
      <c r="E15" s="393"/>
      <c r="F15" s="393"/>
      <c r="G15" s="393"/>
    </row>
    <row r="16" spans="2:11" ht="13.5" customHeight="1" x14ac:dyDescent="0.35">
      <c r="D16" s="120"/>
      <c r="E16" s="120"/>
      <c r="F16" s="120"/>
    </row>
    <row r="17" ht="23.25" customHeight="1" x14ac:dyDescent="0.35"/>
    <row r="21" ht="15" customHeight="1" x14ac:dyDescent="0.35"/>
    <row r="24" ht="15" customHeight="1" x14ac:dyDescent="0.35"/>
    <row r="38" spans="11:15" ht="15" customHeight="1" x14ac:dyDescent="0.35">
      <c r="K38" s="143"/>
      <c r="L38" s="143"/>
      <c r="M38" s="143"/>
      <c r="N38" s="143"/>
      <c r="O38" s="143"/>
    </row>
  </sheetData>
  <mergeCells count="6">
    <mergeCell ref="B7:B8"/>
    <mergeCell ref="B9:B10"/>
    <mergeCell ref="B14:G14"/>
    <mergeCell ref="B15:G15"/>
    <mergeCell ref="B2:I2"/>
    <mergeCell ref="B5:B6"/>
  </mergeCells>
  <pageMargins left="0.7" right="0.7" top="0.75" bottom="0.75" header="0.3" footer="0.3"/>
  <pageSetup paperSize="9" scale="5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2"/>
  <sheetViews>
    <sheetView topLeftCell="A4" zoomScaleNormal="100" workbookViewId="0">
      <selection activeCell="C9" sqref="C9"/>
    </sheetView>
  </sheetViews>
  <sheetFormatPr baseColWidth="10" defaultColWidth="11.453125" defaultRowHeight="12.5" x14ac:dyDescent="0.35"/>
  <cols>
    <col min="1" max="1" width="3.81640625" style="426" customWidth="1"/>
    <col min="2" max="2" width="11.453125" style="426"/>
    <col min="3" max="3" width="16.54296875" style="426" customWidth="1"/>
    <col min="4" max="16384" width="11.453125" style="426"/>
  </cols>
  <sheetData>
    <row r="2" spans="2:11" x14ac:dyDescent="0.35">
      <c r="B2" s="425" t="s">
        <v>354</v>
      </c>
    </row>
    <row r="3" spans="2:11" x14ac:dyDescent="0.35">
      <c r="B3" s="425"/>
    </row>
    <row r="4" spans="2:11" x14ac:dyDescent="0.35">
      <c r="C4" s="425"/>
      <c r="F4" s="427" t="s">
        <v>182</v>
      </c>
    </row>
    <row r="5" spans="2:11" x14ac:dyDescent="0.35">
      <c r="C5" s="428"/>
      <c r="D5" s="429">
        <v>2019</v>
      </c>
      <c r="E5" s="430">
        <v>2015</v>
      </c>
      <c r="F5" s="430">
        <v>2011</v>
      </c>
    </row>
    <row r="6" spans="2:11" x14ac:dyDescent="0.35">
      <c r="B6" s="431" t="s">
        <v>32</v>
      </c>
      <c r="C6" s="429" t="s">
        <v>33</v>
      </c>
      <c r="D6" s="432">
        <v>27.843730781146071</v>
      </c>
      <c r="E6" s="432">
        <v>25.744787233558501</v>
      </c>
      <c r="F6" s="432">
        <v>24.536428041659534</v>
      </c>
      <c r="H6" s="433"/>
    </row>
    <row r="7" spans="2:11" x14ac:dyDescent="0.35">
      <c r="B7" s="431"/>
      <c r="C7" s="429" t="s">
        <v>34</v>
      </c>
      <c r="D7" s="432">
        <v>72.156269218853922</v>
      </c>
      <c r="E7" s="432">
        <v>74.242704751282929</v>
      </c>
      <c r="F7" s="432">
        <v>75.444015666598972</v>
      </c>
      <c r="I7" s="428"/>
      <c r="J7" s="434"/>
      <c r="K7" s="428"/>
    </row>
    <row r="8" spans="2:11" x14ac:dyDescent="0.35">
      <c r="B8" s="431"/>
      <c r="C8" s="429" t="s">
        <v>17</v>
      </c>
      <c r="D8" s="432">
        <v>0</v>
      </c>
      <c r="E8" s="432">
        <v>1.2508015158567729E-2</v>
      </c>
      <c r="F8" s="432">
        <v>1.9556291741499657E-2</v>
      </c>
      <c r="I8" s="428"/>
      <c r="J8" s="434"/>
      <c r="K8" s="428"/>
    </row>
    <row r="9" spans="2:11" x14ac:dyDescent="0.35">
      <c r="B9" s="431"/>
      <c r="C9" s="429" t="s">
        <v>31</v>
      </c>
      <c r="D9" s="432">
        <v>100.00000000000001</v>
      </c>
      <c r="E9" s="432">
        <v>100.00000000000001</v>
      </c>
      <c r="F9" s="432">
        <v>100</v>
      </c>
    </row>
    <row r="10" spans="2:11" x14ac:dyDescent="0.35">
      <c r="B10" s="435" t="s">
        <v>243</v>
      </c>
      <c r="C10" s="436" t="s">
        <v>35</v>
      </c>
      <c r="D10" s="437">
        <v>13.144514219112148</v>
      </c>
      <c r="E10" s="437">
        <v>12.695275322926811</v>
      </c>
      <c r="F10" s="437">
        <v>11.189520410895105</v>
      </c>
      <c r="G10" s="438"/>
    </row>
    <row r="11" spans="2:11" x14ac:dyDescent="0.35">
      <c r="B11" s="435"/>
      <c r="C11" s="436" t="s">
        <v>36</v>
      </c>
      <c r="D11" s="437">
        <v>10.858691491461848</v>
      </c>
      <c r="E11" s="437">
        <v>10.069003217310161</v>
      </c>
      <c r="F11" s="437">
        <v>9.8672528717936796</v>
      </c>
      <c r="G11" s="438"/>
    </row>
    <row r="12" spans="2:11" x14ac:dyDescent="0.35">
      <c r="B12" s="435"/>
      <c r="C12" s="436" t="s">
        <v>37</v>
      </c>
      <c r="D12" s="437">
        <v>11.449160330068379</v>
      </c>
      <c r="E12" s="437">
        <v>11.678770949219595</v>
      </c>
      <c r="F12" s="437">
        <v>13.071741471919058</v>
      </c>
      <c r="G12" s="438"/>
    </row>
    <row r="13" spans="2:11" x14ac:dyDescent="0.35">
      <c r="B13" s="435"/>
      <c r="C13" s="436" t="s">
        <v>38</v>
      </c>
      <c r="D13" s="437">
        <v>14.651588310313503</v>
      </c>
      <c r="E13" s="437">
        <v>16.989605040346088</v>
      </c>
      <c r="F13" s="437">
        <v>18.268252946809966</v>
      </c>
      <c r="G13" s="438"/>
    </row>
    <row r="14" spans="2:11" x14ac:dyDescent="0.35">
      <c r="B14" s="435"/>
      <c r="C14" s="436" t="s">
        <v>39</v>
      </c>
      <c r="D14" s="437">
        <v>19.687472642624456</v>
      </c>
      <c r="E14" s="437">
        <v>21.476819979974682</v>
      </c>
      <c r="F14" s="437">
        <v>22.334581168749779</v>
      </c>
      <c r="G14" s="438"/>
    </row>
    <row r="15" spans="2:11" x14ac:dyDescent="0.35">
      <c r="B15" s="435"/>
      <c r="C15" s="436" t="s">
        <v>40</v>
      </c>
      <c r="D15" s="437">
        <v>17.246763693706409</v>
      </c>
      <c r="E15" s="437">
        <v>16.515622786761071</v>
      </c>
      <c r="F15" s="437">
        <v>16.076278786380932</v>
      </c>
      <c r="G15" s="438"/>
    </row>
    <row r="16" spans="2:11" x14ac:dyDescent="0.35">
      <c r="B16" s="435"/>
      <c r="C16" s="436" t="s">
        <v>41</v>
      </c>
      <c r="D16" s="437">
        <v>6.9361948893568695</v>
      </c>
      <c r="E16" s="437">
        <v>5.706675014628428</v>
      </c>
      <c r="F16" s="437">
        <v>4.2573723409843485</v>
      </c>
      <c r="G16" s="438"/>
    </row>
    <row r="17" spans="1:7" x14ac:dyDescent="0.35">
      <c r="B17" s="435"/>
      <c r="C17" s="436" t="s">
        <v>42</v>
      </c>
      <c r="D17" s="437">
        <v>1.0001541087937078</v>
      </c>
      <c r="E17" s="437">
        <v>0.64556439974991331</v>
      </c>
      <c r="F17" s="437">
        <v>0.76007525182742652</v>
      </c>
      <c r="G17" s="438"/>
    </row>
    <row r="18" spans="1:7" x14ac:dyDescent="0.35">
      <c r="B18" s="435"/>
      <c r="C18" s="436" t="s">
        <v>17</v>
      </c>
      <c r="D18" s="437">
        <v>5.0254603145626877</v>
      </c>
      <c r="E18" s="437">
        <v>4.2226632890832434</v>
      </c>
      <c r="F18" s="437">
        <v>4.1749247506397031</v>
      </c>
      <c r="G18" s="438"/>
    </row>
    <row r="19" spans="1:7" x14ac:dyDescent="0.35">
      <c r="B19" s="435"/>
      <c r="C19" s="436" t="s">
        <v>31</v>
      </c>
      <c r="D19" s="437">
        <v>100</v>
      </c>
      <c r="E19" s="437">
        <v>100</v>
      </c>
      <c r="F19" s="437">
        <v>100</v>
      </c>
      <c r="G19" s="438"/>
    </row>
    <row r="20" spans="1:7" x14ac:dyDescent="0.35">
      <c r="A20" s="428"/>
      <c r="B20" s="439" t="s">
        <v>365</v>
      </c>
      <c r="C20" s="429" t="s">
        <v>35</v>
      </c>
      <c r="D20" s="441">
        <v>4.8272058473904051</v>
      </c>
      <c r="E20" s="441">
        <v>4.8424752572206646</v>
      </c>
      <c r="F20" s="441">
        <v>4.7908469211059277</v>
      </c>
      <c r="G20" s="438"/>
    </row>
    <row r="21" spans="1:7" x14ac:dyDescent="0.35">
      <c r="A21" s="428"/>
      <c r="B21" s="439"/>
      <c r="C21" s="429" t="s">
        <v>36</v>
      </c>
      <c r="D21" s="441">
        <v>7.7874228510241617</v>
      </c>
      <c r="E21" s="441">
        <v>7.7262220559008536</v>
      </c>
      <c r="F21" s="441">
        <v>5.4370062536491215</v>
      </c>
      <c r="G21" s="438"/>
    </row>
    <row r="22" spans="1:7" x14ac:dyDescent="0.35">
      <c r="A22" s="428"/>
      <c r="B22" s="439"/>
      <c r="C22" s="429" t="s">
        <v>37</v>
      </c>
      <c r="D22" s="441">
        <v>10.751811459298969</v>
      </c>
      <c r="E22" s="441">
        <v>7.6250807084295928</v>
      </c>
      <c r="F22" s="441">
        <v>7.8715636086397955</v>
      </c>
      <c r="G22" s="438"/>
    </row>
    <row r="23" spans="1:7" x14ac:dyDescent="0.35">
      <c r="A23" s="428"/>
      <c r="B23" s="439"/>
      <c r="C23" s="429" t="s">
        <v>38</v>
      </c>
      <c r="D23" s="441">
        <v>10.861732783883717</v>
      </c>
      <c r="E23" s="441">
        <v>12.039051929644508</v>
      </c>
      <c r="F23" s="441">
        <v>13.079996680106415</v>
      </c>
      <c r="G23" s="438"/>
    </row>
    <row r="24" spans="1:7" x14ac:dyDescent="0.35">
      <c r="A24" s="428"/>
      <c r="B24" s="439"/>
      <c r="C24" s="429" t="s">
        <v>39</v>
      </c>
      <c r="D24" s="441">
        <v>18.110753683386385</v>
      </c>
      <c r="E24" s="441">
        <v>19.867796628035954</v>
      </c>
      <c r="F24" s="441">
        <v>21.581983134943442</v>
      </c>
      <c r="G24" s="438"/>
    </row>
    <row r="25" spans="1:7" x14ac:dyDescent="0.35">
      <c r="A25" s="428"/>
      <c r="B25" s="439"/>
      <c r="C25" s="429" t="s">
        <v>40</v>
      </c>
      <c r="D25" s="441">
        <v>24.106570228178697</v>
      </c>
      <c r="E25" s="441">
        <v>25.144832968163719</v>
      </c>
      <c r="F25" s="441">
        <v>27.202241000169895</v>
      </c>
      <c r="G25" s="438"/>
    </row>
    <row r="26" spans="1:7" x14ac:dyDescent="0.35">
      <c r="A26" s="428"/>
      <c r="B26" s="439"/>
      <c r="C26" s="429" t="s">
        <v>41</v>
      </c>
      <c r="D26" s="441">
        <v>17.407372594621382</v>
      </c>
      <c r="E26" s="441">
        <v>18.012677083642664</v>
      </c>
      <c r="F26" s="441">
        <v>14.969156023045183</v>
      </c>
      <c r="G26" s="438"/>
    </row>
    <row r="27" spans="1:7" x14ac:dyDescent="0.35">
      <c r="A27" s="428"/>
      <c r="B27" s="439"/>
      <c r="C27" s="429" t="s">
        <v>42</v>
      </c>
      <c r="D27" s="441">
        <v>6.1471305522162822</v>
      </c>
      <c r="E27" s="441">
        <v>4.5744008711269135</v>
      </c>
      <c r="F27" s="441">
        <v>4.5574313529702755</v>
      </c>
      <c r="G27" s="438"/>
    </row>
    <row r="28" spans="1:7" x14ac:dyDescent="0.35">
      <c r="A28" s="428"/>
      <c r="B28" s="439"/>
      <c r="C28" s="429" t="s">
        <v>17</v>
      </c>
      <c r="D28" s="441">
        <v>0</v>
      </c>
      <c r="E28" s="441">
        <v>0.16746249783512684</v>
      </c>
      <c r="F28" s="441">
        <v>0.50977502536993369</v>
      </c>
      <c r="G28" s="438"/>
    </row>
    <row r="29" spans="1:7" x14ac:dyDescent="0.35">
      <c r="A29" s="428"/>
      <c r="B29" s="439"/>
      <c r="C29" s="429" t="s">
        <v>31</v>
      </c>
      <c r="D29" s="441">
        <v>100</v>
      </c>
      <c r="E29" s="441">
        <v>100.00000000000001</v>
      </c>
      <c r="F29" s="441">
        <v>100</v>
      </c>
      <c r="G29" s="438"/>
    </row>
    <row r="30" spans="1:7" x14ac:dyDescent="0.35">
      <c r="A30" s="428"/>
      <c r="B30" s="440"/>
      <c r="C30" s="428"/>
      <c r="D30" s="438"/>
      <c r="E30" s="438"/>
      <c r="F30" s="438"/>
      <c r="G30" s="438"/>
    </row>
    <row r="31" spans="1:7" x14ac:dyDescent="0.35">
      <c r="A31" s="428"/>
      <c r="B31" s="434" t="s">
        <v>431</v>
      </c>
      <c r="C31" s="428"/>
    </row>
    <row r="32" spans="1:7" x14ac:dyDescent="0.35">
      <c r="A32" s="428"/>
      <c r="B32" s="434" t="s">
        <v>432</v>
      </c>
      <c r="C32" s="428"/>
    </row>
  </sheetData>
  <mergeCells count="3">
    <mergeCell ref="B6:B9"/>
    <mergeCell ref="B10:B19"/>
    <mergeCell ref="B20:B2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48"/>
  <sheetViews>
    <sheetView zoomScaleNormal="100" workbookViewId="0">
      <selection activeCell="A20" sqref="A20"/>
    </sheetView>
  </sheetViews>
  <sheetFormatPr baseColWidth="10" defaultColWidth="11.453125" defaultRowHeight="12.5" x14ac:dyDescent="0.35"/>
  <cols>
    <col min="1" max="1" width="4" style="60" customWidth="1"/>
    <col min="2" max="2" width="32.7265625" style="53" customWidth="1"/>
    <col min="3" max="3" width="11.453125" style="53"/>
    <col min="4" max="9" width="14" style="53" customWidth="1"/>
    <col min="10" max="11" width="11.453125" style="53"/>
    <col min="12" max="16384" width="11.453125" style="60"/>
  </cols>
  <sheetData>
    <row r="2" spans="2:13" x14ac:dyDescent="0.35">
      <c r="B2" s="122" t="s">
        <v>353</v>
      </c>
      <c r="C2" s="123"/>
      <c r="D2" s="123"/>
      <c r="E2" s="123"/>
      <c r="F2" s="123"/>
      <c r="G2" s="123"/>
      <c r="H2" s="123"/>
      <c r="I2" s="123"/>
    </row>
    <row r="3" spans="2:13" x14ac:dyDescent="0.35">
      <c r="B3" s="122"/>
      <c r="C3" s="123"/>
      <c r="D3" s="123"/>
      <c r="E3" s="123"/>
      <c r="F3" s="123"/>
      <c r="G3" s="123"/>
      <c r="H3" s="123"/>
      <c r="I3" s="123"/>
    </row>
    <row r="4" spans="2:13" x14ac:dyDescent="0.35">
      <c r="B4" s="122" t="s">
        <v>303</v>
      </c>
      <c r="C4" s="123"/>
      <c r="D4" s="123"/>
      <c r="E4" s="123"/>
      <c r="F4" s="123"/>
      <c r="G4" s="123"/>
      <c r="H4" s="123"/>
      <c r="I4" s="123"/>
    </row>
    <row r="5" spans="2:13" ht="13.5" x14ac:dyDescent="0.35">
      <c r="B5" s="124"/>
      <c r="C5" s="124" t="s">
        <v>32</v>
      </c>
      <c r="D5" s="124" t="s">
        <v>48</v>
      </c>
      <c r="E5" s="124" t="s">
        <v>299</v>
      </c>
      <c r="F5" s="124" t="s">
        <v>300</v>
      </c>
      <c r="G5" s="124" t="s">
        <v>49</v>
      </c>
      <c r="H5" s="124" t="s">
        <v>301</v>
      </c>
      <c r="I5" s="124" t="s">
        <v>302</v>
      </c>
    </row>
    <row r="6" spans="2:13" x14ac:dyDescent="0.35">
      <c r="B6" s="395" t="s">
        <v>167</v>
      </c>
      <c r="C6" s="125" t="s">
        <v>34</v>
      </c>
      <c r="D6" s="125" t="s">
        <v>50</v>
      </c>
      <c r="E6" s="125" t="s">
        <v>51</v>
      </c>
      <c r="F6" s="125" t="s">
        <v>52</v>
      </c>
      <c r="G6" s="125" t="s">
        <v>53</v>
      </c>
      <c r="H6" s="125" t="s">
        <v>54</v>
      </c>
      <c r="I6" s="125" t="s">
        <v>55</v>
      </c>
    </row>
    <row r="7" spans="2:13" x14ac:dyDescent="0.35">
      <c r="B7" s="396"/>
      <c r="C7" s="125" t="s">
        <v>33</v>
      </c>
      <c r="D7" s="125" t="s">
        <v>56</v>
      </c>
      <c r="E7" s="125" t="s">
        <v>51</v>
      </c>
      <c r="F7" s="125" t="s">
        <v>57</v>
      </c>
      <c r="G7" s="125" t="s">
        <v>58</v>
      </c>
      <c r="H7" s="125" t="s">
        <v>59</v>
      </c>
      <c r="I7" s="125" t="s">
        <v>60</v>
      </c>
    </row>
    <row r="8" spans="2:13" x14ac:dyDescent="0.35">
      <c r="B8" s="397"/>
      <c r="C8" s="125" t="s">
        <v>31</v>
      </c>
      <c r="D8" s="125" t="s">
        <v>61</v>
      </c>
      <c r="E8" s="125" t="s">
        <v>51</v>
      </c>
      <c r="F8" s="125" t="s">
        <v>62</v>
      </c>
      <c r="G8" s="125" t="s">
        <v>63</v>
      </c>
      <c r="H8" s="125" t="s">
        <v>64</v>
      </c>
      <c r="I8" s="125" t="s">
        <v>65</v>
      </c>
    </row>
    <row r="9" spans="2:13" x14ac:dyDescent="0.35">
      <c r="B9" s="395" t="s">
        <v>168</v>
      </c>
      <c r="C9" s="125" t="s">
        <v>34</v>
      </c>
      <c r="D9" s="125" t="s">
        <v>66</v>
      </c>
      <c r="E9" s="125" t="s">
        <v>67</v>
      </c>
      <c r="F9" s="125" t="s">
        <v>52</v>
      </c>
      <c r="G9" s="125" t="s">
        <v>68</v>
      </c>
      <c r="H9" s="125" t="s">
        <v>69</v>
      </c>
      <c r="I9" s="125" t="s">
        <v>70</v>
      </c>
    </row>
    <row r="10" spans="2:13" x14ac:dyDescent="0.35">
      <c r="B10" s="396"/>
      <c r="C10" s="125" t="s">
        <v>33</v>
      </c>
      <c r="D10" s="125" t="s">
        <v>71</v>
      </c>
      <c r="E10" s="125" t="s">
        <v>51</v>
      </c>
      <c r="F10" s="125" t="s">
        <v>72</v>
      </c>
      <c r="G10" s="125" t="s">
        <v>73</v>
      </c>
      <c r="H10" s="125" t="s">
        <v>74</v>
      </c>
      <c r="I10" s="125" t="s">
        <v>75</v>
      </c>
    </row>
    <row r="11" spans="2:13" x14ac:dyDescent="0.35">
      <c r="B11" s="397"/>
      <c r="C11" s="125" t="s">
        <v>31</v>
      </c>
      <c r="D11" s="125" t="s">
        <v>76</v>
      </c>
      <c r="E11" s="125" t="s">
        <v>77</v>
      </c>
      <c r="F11" s="125" t="s">
        <v>78</v>
      </c>
      <c r="G11" s="125" t="s">
        <v>79</v>
      </c>
      <c r="H11" s="125" t="s">
        <v>80</v>
      </c>
      <c r="I11" s="125" t="s">
        <v>81</v>
      </c>
    </row>
    <row r="12" spans="2:13" ht="11.25" customHeight="1" x14ac:dyDescent="0.35">
      <c r="B12" s="289"/>
      <c r="C12" s="290"/>
      <c r="D12" s="290"/>
      <c r="E12" s="290"/>
      <c r="F12" s="290"/>
      <c r="G12" s="290"/>
      <c r="H12" s="290"/>
      <c r="I12" s="290"/>
    </row>
    <row r="13" spans="2:13" ht="15" customHeight="1" x14ac:dyDescent="0.35">
      <c r="B13" s="283" t="s">
        <v>434</v>
      </c>
      <c r="C13" s="126"/>
      <c r="D13" s="126"/>
      <c r="E13" s="126"/>
      <c r="F13" s="126"/>
      <c r="G13" s="126"/>
      <c r="H13" s="126"/>
      <c r="I13" s="126"/>
      <c r="J13" s="127"/>
      <c r="K13" s="24"/>
      <c r="L13" s="24"/>
      <c r="M13" s="24"/>
    </row>
    <row r="14" spans="2:13" ht="16.5" customHeight="1" x14ac:dyDescent="0.35">
      <c r="B14" s="283" t="s">
        <v>312</v>
      </c>
      <c r="C14" s="127"/>
      <c r="D14" s="127"/>
      <c r="E14" s="127"/>
      <c r="F14" s="127"/>
      <c r="G14" s="127"/>
      <c r="H14" s="127"/>
      <c r="I14" s="127"/>
      <c r="J14" s="127"/>
      <c r="K14" s="24"/>
      <c r="L14" s="24"/>
      <c r="M14" s="24"/>
    </row>
    <row r="15" spans="2:13" x14ac:dyDescent="0.35">
      <c r="B15" s="128"/>
    </row>
    <row r="16" spans="2:13" x14ac:dyDescent="0.35">
      <c r="B16" s="23" t="s">
        <v>304</v>
      </c>
    </row>
    <row r="17" spans="2:10" ht="25" x14ac:dyDescent="0.35">
      <c r="B17" s="124"/>
      <c r="C17" s="124" t="s">
        <v>32</v>
      </c>
      <c r="D17" s="124" t="s">
        <v>82</v>
      </c>
      <c r="E17" s="124" t="s">
        <v>83</v>
      </c>
      <c r="H17" s="283"/>
    </row>
    <row r="18" spans="2:10" x14ac:dyDescent="0.35">
      <c r="B18" s="395" t="s">
        <v>167</v>
      </c>
      <c r="C18" s="125" t="s">
        <v>34</v>
      </c>
      <c r="D18" s="129" t="s">
        <v>88</v>
      </c>
      <c r="E18" s="129" t="s">
        <v>66</v>
      </c>
      <c r="H18" s="283"/>
    </row>
    <row r="19" spans="2:10" x14ac:dyDescent="0.35">
      <c r="B19" s="396"/>
      <c r="C19" s="125" t="s">
        <v>33</v>
      </c>
      <c r="D19" s="129" t="s">
        <v>90</v>
      </c>
      <c r="E19" s="129" t="s">
        <v>91</v>
      </c>
    </row>
    <row r="20" spans="2:10" x14ac:dyDescent="0.35">
      <c r="B20" s="397"/>
      <c r="C20" s="125" t="s">
        <v>31</v>
      </c>
      <c r="D20" s="129" t="s">
        <v>84</v>
      </c>
      <c r="E20" s="129" t="s">
        <v>85</v>
      </c>
    </row>
    <row r="21" spans="2:10" x14ac:dyDescent="0.35">
      <c r="B21" s="395" t="s">
        <v>168</v>
      </c>
      <c r="C21" s="125" t="s">
        <v>34</v>
      </c>
      <c r="D21" s="130" t="s">
        <v>89</v>
      </c>
      <c r="E21" s="130" t="s">
        <v>61</v>
      </c>
    </row>
    <row r="22" spans="2:10" x14ac:dyDescent="0.35">
      <c r="B22" s="396"/>
      <c r="C22" s="125" t="s">
        <v>33</v>
      </c>
      <c r="D22" s="130" t="s">
        <v>90</v>
      </c>
      <c r="E22" s="130" t="s">
        <v>92</v>
      </c>
      <c r="G22" s="131"/>
      <c r="H22" s="132"/>
      <c r="I22" s="133"/>
      <c r="J22" s="133"/>
    </row>
    <row r="23" spans="2:10" x14ac:dyDescent="0.35">
      <c r="B23" s="397"/>
      <c r="C23" s="125" t="s">
        <v>31</v>
      </c>
      <c r="D23" s="130" t="s">
        <v>86</v>
      </c>
      <c r="E23" s="130" t="s">
        <v>87</v>
      </c>
      <c r="F23" s="127"/>
      <c r="G23" s="127"/>
      <c r="H23" s="127"/>
      <c r="I23" s="345"/>
      <c r="J23" s="345"/>
    </row>
    <row r="24" spans="2:10" ht="10.5" customHeight="1" x14ac:dyDescent="0.35">
      <c r="B24" s="289"/>
      <c r="C24" s="290"/>
      <c r="D24" s="133"/>
      <c r="E24" s="133"/>
      <c r="F24" s="127"/>
      <c r="G24" s="127"/>
      <c r="H24" s="127"/>
      <c r="I24" s="345"/>
      <c r="J24" s="345"/>
    </row>
    <row r="25" spans="2:10" x14ac:dyDescent="0.35">
      <c r="B25" s="283" t="s">
        <v>385</v>
      </c>
      <c r="C25" s="126"/>
      <c r="D25" s="126"/>
      <c r="E25" s="126"/>
      <c r="F25" s="127"/>
      <c r="G25" s="127"/>
      <c r="H25" s="127"/>
      <c r="I25" s="345"/>
      <c r="J25" s="345"/>
    </row>
    <row r="26" spans="2:10" x14ac:dyDescent="0.35">
      <c r="B26" s="283" t="s">
        <v>312</v>
      </c>
      <c r="C26" s="127"/>
      <c r="D26" s="127"/>
      <c r="E26" s="127"/>
      <c r="G26" s="345"/>
      <c r="H26" s="345"/>
      <c r="I26" s="345"/>
      <c r="J26" s="345"/>
    </row>
    <row r="27" spans="2:10" x14ac:dyDescent="0.35">
      <c r="B27" s="134"/>
      <c r="G27" s="345"/>
      <c r="H27" s="345"/>
      <c r="I27" s="345"/>
      <c r="J27" s="345"/>
    </row>
    <row r="28" spans="2:10" x14ac:dyDescent="0.35">
      <c r="B28" s="23" t="s">
        <v>305</v>
      </c>
      <c r="G28" s="345"/>
      <c r="H28" s="345"/>
      <c r="I28" s="345"/>
      <c r="J28" s="345"/>
    </row>
    <row r="29" spans="2:10" x14ac:dyDescent="0.35">
      <c r="B29" s="23"/>
      <c r="G29" s="345"/>
      <c r="H29" s="293" t="s">
        <v>182</v>
      </c>
      <c r="I29" s="345"/>
      <c r="J29" s="345"/>
    </row>
    <row r="30" spans="2:10" x14ac:dyDescent="0.35">
      <c r="C30" s="398" t="s">
        <v>306</v>
      </c>
      <c r="D30" s="398"/>
      <c r="E30" s="398"/>
      <c r="F30" s="398" t="s">
        <v>307</v>
      </c>
      <c r="G30" s="398"/>
      <c r="H30" s="398"/>
      <c r="I30" s="345"/>
      <c r="J30" s="345"/>
    </row>
    <row r="31" spans="2:10" x14ac:dyDescent="0.35">
      <c r="B31" s="401" t="s">
        <v>241</v>
      </c>
      <c r="C31" s="399" t="s">
        <v>32</v>
      </c>
      <c r="D31" s="399"/>
      <c r="E31" s="399" t="s">
        <v>31</v>
      </c>
      <c r="F31" s="399" t="s">
        <v>32</v>
      </c>
      <c r="G31" s="399"/>
      <c r="H31" s="399" t="s">
        <v>31</v>
      </c>
      <c r="I31" s="133"/>
      <c r="J31" s="133"/>
    </row>
    <row r="32" spans="2:10" x14ac:dyDescent="0.35">
      <c r="B32" s="402"/>
      <c r="C32" s="135" t="s">
        <v>34</v>
      </c>
      <c r="D32" s="135" t="s">
        <v>33</v>
      </c>
      <c r="E32" s="400"/>
      <c r="F32" s="135" t="s">
        <v>34</v>
      </c>
      <c r="G32" s="135" t="s">
        <v>33</v>
      </c>
      <c r="H32" s="400"/>
      <c r="I32" s="345"/>
      <c r="J32" s="345"/>
    </row>
    <row r="33" spans="2:10" x14ac:dyDescent="0.35">
      <c r="B33" s="136" t="s">
        <v>242</v>
      </c>
      <c r="C33" s="137">
        <v>16.959269662921347</v>
      </c>
      <c r="D33" s="137">
        <v>19.837007548728735</v>
      </c>
      <c r="E33" s="138">
        <v>17.766032491392835</v>
      </c>
      <c r="F33" s="137">
        <v>15.588040234331823</v>
      </c>
      <c r="G33" s="137">
        <v>19.502287427038965</v>
      </c>
      <c r="H33" s="138">
        <v>16.603399056613426</v>
      </c>
      <c r="I33" s="345"/>
      <c r="J33" s="345"/>
    </row>
    <row r="34" spans="2:10" x14ac:dyDescent="0.35">
      <c r="B34" s="136" t="s">
        <v>93</v>
      </c>
      <c r="C34" s="137">
        <v>13.597261235955056</v>
      </c>
      <c r="D34" s="137">
        <v>14.947234010590753</v>
      </c>
      <c r="E34" s="138">
        <v>13.975720948841323</v>
      </c>
      <c r="F34" s="137">
        <v>12.874433513872003</v>
      </c>
      <c r="G34" s="137">
        <v>14.063732449913235</v>
      </c>
      <c r="H34" s="138">
        <v>13.18285533033878</v>
      </c>
      <c r="I34" s="345"/>
      <c r="J34" s="345"/>
    </row>
    <row r="35" spans="2:10" x14ac:dyDescent="0.35">
      <c r="B35" s="136" t="s">
        <v>94</v>
      </c>
      <c r="C35" s="137">
        <v>12.015742041198502</v>
      </c>
      <c r="D35" s="137">
        <v>11.863897547602058</v>
      </c>
      <c r="E35" s="138">
        <v>11.973173017193274</v>
      </c>
      <c r="F35" s="137">
        <v>11.458218193876423</v>
      </c>
      <c r="G35" s="137">
        <v>11.902508282063417</v>
      </c>
      <c r="H35" s="138">
        <v>11.573368258418343</v>
      </c>
      <c r="I35" s="345"/>
      <c r="J35" s="345"/>
    </row>
    <row r="36" spans="2:10" x14ac:dyDescent="0.35">
      <c r="B36" s="136" t="s">
        <v>95</v>
      </c>
      <c r="C36" s="137">
        <v>9.524227528089888</v>
      </c>
      <c r="D36" s="137">
        <v>9.8058361813197124</v>
      </c>
      <c r="E36" s="138">
        <v>9.6031754387812036</v>
      </c>
      <c r="F36" s="137">
        <v>10.014369404222395</v>
      </c>
      <c r="G36" s="137">
        <v>10.443287584792554</v>
      </c>
      <c r="H36" s="138">
        <v>10.125546130784894</v>
      </c>
      <c r="I36" s="345"/>
      <c r="J36" s="345"/>
    </row>
    <row r="37" spans="2:10" x14ac:dyDescent="0.35">
      <c r="B37" s="136" t="s">
        <v>96</v>
      </c>
      <c r="C37" s="137">
        <v>8.1168071161048694</v>
      </c>
      <c r="D37" s="137">
        <v>8.2698013294775983</v>
      </c>
      <c r="E37" s="138">
        <v>8.1596984596595039</v>
      </c>
      <c r="F37" s="137">
        <v>7.8147452194097493</v>
      </c>
      <c r="G37" s="137">
        <v>7.5918914655308409</v>
      </c>
      <c r="H37" s="138">
        <v>7.7568477382255736</v>
      </c>
      <c r="I37" s="345"/>
      <c r="J37" s="345"/>
    </row>
    <row r="38" spans="2:10" x14ac:dyDescent="0.35">
      <c r="B38" s="136" t="s">
        <v>97</v>
      </c>
      <c r="C38" s="137">
        <v>6.5806413857677901</v>
      </c>
      <c r="D38" s="137">
        <v>6.2605625868479367</v>
      </c>
      <c r="E38" s="138">
        <v>6.4909085166194629</v>
      </c>
      <c r="F38" s="137">
        <v>6.7923068420470871</v>
      </c>
      <c r="G38" s="137">
        <v>6.2233790818741124</v>
      </c>
      <c r="H38" s="138">
        <v>6.6456570452150245</v>
      </c>
      <c r="I38" s="133"/>
      <c r="J38" s="133"/>
    </row>
    <row r="39" spans="2:10" x14ac:dyDescent="0.35">
      <c r="B39" s="136" t="s">
        <v>98</v>
      </c>
      <c r="C39" s="137">
        <v>33.206051029962545</v>
      </c>
      <c r="D39" s="137">
        <v>29.015660795433206</v>
      </c>
      <c r="E39" s="138">
        <v>32.031291127512397</v>
      </c>
      <c r="F39" s="137">
        <v>35.456504918757602</v>
      </c>
      <c r="G39" s="137">
        <v>30.276857548509227</v>
      </c>
      <c r="H39" s="138">
        <v>34.112326440403955</v>
      </c>
    </row>
    <row r="40" spans="2:10" x14ac:dyDescent="0.35">
      <c r="B40" s="139" t="s">
        <v>16</v>
      </c>
      <c r="C40" s="138">
        <v>100</v>
      </c>
      <c r="D40" s="138">
        <v>100</v>
      </c>
      <c r="E40" s="138">
        <v>100</v>
      </c>
      <c r="F40" s="138">
        <v>100</v>
      </c>
      <c r="G40" s="138">
        <v>100</v>
      </c>
      <c r="H40" s="138">
        <v>100</v>
      </c>
    </row>
    <row r="41" spans="2:10" ht="12" customHeight="1" x14ac:dyDescent="0.35">
      <c r="B41" s="291"/>
      <c r="C41" s="292"/>
      <c r="D41" s="292"/>
      <c r="E41" s="292"/>
      <c r="F41" s="292"/>
      <c r="G41" s="292"/>
      <c r="H41" s="292"/>
    </row>
    <row r="42" spans="2:10" x14ac:dyDescent="0.35">
      <c r="B42" s="283" t="s">
        <v>433</v>
      </c>
      <c r="C42" s="123"/>
      <c r="D42" s="123"/>
      <c r="E42" s="123"/>
      <c r="F42" s="123"/>
      <c r="G42" s="123"/>
    </row>
    <row r="43" spans="2:10" x14ac:dyDescent="0.35">
      <c r="B43" s="283" t="s">
        <v>312</v>
      </c>
      <c r="C43" s="123"/>
      <c r="D43" s="123"/>
      <c r="E43" s="123"/>
      <c r="F43" s="123"/>
      <c r="G43" s="123"/>
    </row>
    <row r="44" spans="2:10" x14ac:dyDescent="0.35">
      <c r="B44" s="122"/>
      <c r="C44" s="123"/>
      <c r="D44" s="123"/>
      <c r="E44" s="123"/>
      <c r="F44" s="123"/>
      <c r="G44" s="123"/>
    </row>
    <row r="45" spans="2:10" x14ac:dyDescent="0.35">
      <c r="B45" s="48"/>
      <c r="C45" s="285"/>
      <c r="D45" s="285"/>
      <c r="E45" s="285"/>
      <c r="F45" s="123"/>
      <c r="G45" s="123"/>
    </row>
    <row r="46" spans="2:10" x14ac:dyDescent="0.35">
      <c r="B46" s="286"/>
      <c r="C46" s="287"/>
      <c r="D46" s="288"/>
      <c r="E46" s="288"/>
      <c r="F46" s="123"/>
      <c r="G46" s="123"/>
    </row>
    <row r="47" spans="2:10" x14ac:dyDescent="0.35">
      <c r="B47" s="346"/>
      <c r="C47" s="126"/>
      <c r="D47" s="126"/>
      <c r="E47" s="126"/>
      <c r="F47" s="123"/>
      <c r="G47" s="123"/>
    </row>
    <row r="48" spans="2:10" x14ac:dyDescent="0.35">
      <c r="B48" s="346"/>
      <c r="C48" s="126"/>
      <c r="D48" s="126"/>
      <c r="E48" s="126"/>
      <c r="F48" s="123"/>
      <c r="G48" s="123"/>
    </row>
  </sheetData>
  <mergeCells count="11">
    <mergeCell ref="B6:B8"/>
    <mergeCell ref="B9:B11"/>
    <mergeCell ref="B18:B20"/>
    <mergeCell ref="F30:H30"/>
    <mergeCell ref="F31:G31"/>
    <mergeCell ref="H31:H32"/>
    <mergeCell ref="B21:B23"/>
    <mergeCell ref="B31:B32"/>
    <mergeCell ref="C31:D31"/>
    <mergeCell ref="E31:E32"/>
    <mergeCell ref="C30:E30"/>
  </mergeCells>
  <pageMargins left="0" right="0"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7"/>
  <sheetViews>
    <sheetView zoomScaleNormal="100" workbookViewId="0">
      <selection activeCell="A5" sqref="A5"/>
    </sheetView>
  </sheetViews>
  <sheetFormatPr baseColWidth="10" defaultColWidth="11.453125" defaultRowHeight="12.5" x14ac:dyDescent="0.35"/>
  <cols>
    <col min="1" max="1" width="3.54296875" style="60" customWidth="1"/>
    <col min="2" max="2" width="27" style="62" customWidth="1"/>
    <col min="3" max="3" width="13.1796875" style="96" customWidth="1"/>
    <col min="4" max="4" width="16.81640625" style="96" customWidth="1"/>
    <col min="5" max="7" width="13.1796875" style="96" customWidth="1"/>
    <col min="8" max="8" width="19.1796875" style="24" customWidth="1"/>
    <col min="9" max="15" width="11.453125" style="24"/>
    <col min="16" max="16384" width="11.453125" style="60"/>
  </cols>
  <sheetData>
    <row r="2" spans="2:15" ht="15" customHeight="1" x14ac:dyDescent="0.35">
      <c r="B2" s="300" t="s">
        <v>352</v>
      </c>
      <c r="C2" s="115"/>
      <c r="D2" s="115"/>
      <c r="E2" s="115"/>
      <c r="F2" s="115"/>
      <c r="G2" s="115"/>
      <c r="H2" s="96"/>
      <c r="I2" s="96"/>
      <c r="J2" s="96"/>
      <c r="K2" s="96"/>
      <c r="L2" s="96"/>
    </row>
    <row r="3" spans="2:15" ht="15" customHeight="1" x14ac:dyDescent="0.35">
      <c r="B3" s="300"/>
      <c r="C3" s="115"/>
      <c r="D3" s="115"/>
      <c r="E3" s="115"/>
      <c r="F3" s="115"/>
      <c r="G3" s="115"/>
      <c r="H3" s="96"/>
      <c r="I3" s="96"/>
      <c r="J3" s="96"/>
      <c r="K3" s="96"/>
      <c r="L3" s="96"/>
    </row>
    <row r="4" spans="2:15" ht="11.25" customHeight="1" x14ac:dyDescent="0.35">
      <c r="B4" s="79" t="s">
        <v>309</v>
      </c>
      <c r="C4" s="24"/>
      <c r="D4" s="24"/>
      <c r="E4" s="24"/>
      <c r="F4" s="116"/>
      <c r="G4" s="116"/>
      <c r="I4" s="403"/>
      <c r="J4" s="403"/>
      <c r="K4" s="403"/>
      <c r="L4" s="403"/>
      <c r="M4" s="403"/>
      <c r="N4" s="403"/>
    </row>
    <row r="5" spans="2:15" ht="50" x14ac:dyDescent="0.35">
      <c r="B5" s="117"/>
      <c r="C5" s="66" t="s">
        <v>240</v>
      </c>
      <c r="D5" s="66" t="s">
        <v>310</v>
      </c>
      <c r="E5" s="66" t="s">
        <v>311</v>
      </c>
      <c r="F5" s="66" t="s">
        <v>23</v>
      </c>
      <c r="G5" s="25" t="s">
        <v>16</v>
      </c>
    </row>
    <row r="6" spans="2:15" x14ac:dyDescent="0.35">
      <c r="B6" s="67" t="s">
        <v>167</v>
      </c>
      <c r="C6" s="118">
        <v>1174</v>
      </c>
      <c r="D6" s="119">
        <v>396</v>
      </c>
      <c r="E6" s="119">
        <v>24</v>
      </c>
      <c r="F6" s="118">
        <v>665</v>
      </c>
      <c r="G6" s="119">
        <v>2259</v>
      </c>
    </row>
    <row r="7" spans="2:15" ht="13.5" customHeight="1" x14ac:dyDescent="0.35">
      <c r="B7" s="67" t="s">
        <v>168</v>
      </c>
      <c r="C7" s="118">
        <v>1339.56</v>
      </c>
      <c r="D7" s="118">
        <v>273.10300000000001</v>
      </c>
      <c r="E7" s="118">
        <v>35.553400000000003</v>
      </c>
      <c r="F7" s="118">
        <v>598.62300000000005</v>
      </c>
      <c r="G7" s="118">
        <v>2246.8409999999999</v>
      </c>
      <c r="I7" s="120"/>
    </row>
    <row r="8" spans="2:15" ht="13.5" customHeight="1" x14ac:dyDescent="0.35">
      <c r="B8" s="179"/>
      <c r="C8" s="282"/>
      <c r="D8" s="282"/>
      <c r="E8" s="282"/>
      <c r="F8" s="282"/>
      <c r="G8" s="282"/>
      <c r="I8" s="120"/>
    </row>
    <row r="9" spans="2:15" ht="15" customHeight="1" x14ac:dyDescent="0.35">
      <c r="B9" s="283" t="s">
        <v>298</v>
      </c>
    </row>
    <row r="10" spans="2:15" ht="15" customHeight="1" x14ac:dyDescent="0.35">
      <c r="B10" s="283" t="s">
        <v>312</v>
      </c>
    </row>
    <row r="11" spans="2:15" x14ac:dyDescent="0.35">
      <c r="B11" s="69"/>
    </row>
    <row r="12" spans="2:15" s="121" customFormat="1" ht="20.25" customHeight="1" x14ac:dyDescent="0.35">
      <c r="B12" s="79" t="s">
        <v>308</v>
      </c>
      <c r="C12" s="53"/>
      <c r="D12" s="53"/>
      <c r="E12" s="53"/>
      <c r="F12" s="53"/>
      <c r="G12" s="53"/>
      <c r="H12" s="53"/>
      <c r="I12" s="53"/>
      <c r="J12" s="53"/>
      <c r="K12" s="53"/>
      <c r="L12" s="53"/>
      <c r="M12" s="53"/>
      <c r="N12" s="53"/>
      <c r="O12" s="53"/>
    </row>
    <row r="13" spans="2:15" s="121" customFormat="1" ht="37.5" customHeight="1" x14ac:dyDescent="0.35">
      <c r="B13" s="117"/>
      <c r="C13" s="66" t="s">
        <v>24</v>
      </c>
      <c r="D13" s="53"/>
      <c r="E13" s="53"/>
      <c r="F13" s="53"/>
      <c r="G13" s="53"/>
      <c r="H13" s="53"/>
      <c r="I13" s="53"/>
      <c r="J13" s="53"/>
      <c r="K13" s="53"/>
      <c r="L13" s="53"/>
      <c r="M13" s="53"/>
      <c r="N13" s="53"/>
      <c r="O13" s="53"/>
    </row>
    <row r="14" spans="2:15" ht="14.25" customHeight="1" x14ac:dyDescent="0.35">
      <c r="B14" s="67" t="s">
        <v>167</v>
      </c>
      <c r="C14" s="118">
        <v>39325</v>
      </c>
      <c r="D14" s="53"/>
    </row>
    <row r="15" spans="2:15" x14ac:dyDescent="0.35">
      <c r="B15" s="67" t="s">
        <v>168</v>
      </c>
      <c r="C15" s="118">
        <v>32215</v>
      </c>
    </row>
    <row r="16" spans="2:15" x14ac:dyDescent="0.35">
      <c r="B16" s="179"/>
      <c r="C16" s="282"/>
    </row>
    <row r="17" spans="2:3" x14ac:dyDescent="0.35">
      <c r="B17" s="309" t="s">
        <v>278</v>
      </c>
      <c r="C17" s="282"/>
    </row>
    <row r="18" spans="2:3" x14ac:dyDescent="0.35">
      <c r="B18" s="283" t="s">
        <v>312</v>
      </c>
    </row>
    <row r="47" spans="2:7" x14ac:dyDescent="0.35">
      <c r="B47" s="96"/>
      <c r="G47" s="62"/>
    </row>
  </sheetData>
  <mergeCells count="1">
    <mergeCell ref="I4:N4"/>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
  <sheetViews>
    <sheetView zoomScaleNormal="100" workbookViewId="0">
      <selection sqref="A1:XFD1048576"/>
    </sheetView>
  </sheetViews>
  <sheetFormatPr baseColWidth="10" defaultColWidth="11.453125" defaultRowHeight="12.5" x14ac:dyDescent="0.35"/>
  <cols>
    <col min="1" max="1" width="3.26953125" style="60" customWidth="1"/>
    <col min="2" max="2" width="56.1796875" style="24" customWidth="1"/>
    <col min="3" max="5" width="12.453125" style="24" customWidth="1"/>
    <col min="6" max="6" width="11.1796875" style="24" customWidth="1"/>
    <col min="7" max="9" width="11.453125" style="24"/>
    <col min="10" max="16384" width="11.453125" style="60"/>
  </cols>
  <sheetData>
    <row r="2" spans="2:9" x14ac:dyDescent="0.35">
      <c r="B2" s="101" t="s">
        <v>351</v>
      </c>
    </row>
    <row r="3" spans="2:9" x14ac:dyDescent="0.35">
      <c r="H3" s="24" t="s">
        <v>181</v>
      </c>
    </row>
    <row r="4" spans="2:9" x14ac:dyDescent="0.35">
      <c r="B4" s="101" t="s">
        <v>6</v>
      </c>
    </row>
    <row r="5" spans="2:9" ht="15" customHeight="1" x14ac:dyDescent="0.35">
      <c r="B5" s="60"/>
      <c r="C5" s="406" t="s">
        <v>167</v>
      </c>
      <c r="D5" s="407"/>
      <c r="E5" s="407"/>
      <c r="F5" s="408" t="s">
        <v>168</v>
      </c>
      <c r="G5" s="409"/>
      <c r="H5" s="409"/>
      <c r="I5" s="102"/>
    </row>
    <row r="6" spans="2:9" ht="27" customHeight="1" x14ac:dyDescent="0.35">
      <c r="B6" s="103" t="s">
        <v>380</v>
      </c>
      <c r="C6" s="73" t="s">
        <v>15</v>
      </c>
      <c r="D6" s="73" t="s">
        <v>22</v>
      </c>
      <c r="E6" s="25" t="s">
        <v>16</v>
      </c>
      <c r="F6" s="104" t="s">
        <v>15</v>
      </c>
      <c r="G6" s="104" t="s">
        <v>22</v>
      </c>
      <c r="H6" s="81" t="s">
        <v>16</v>
      </c>
    </row>
    <row r="7" spans="2:9" ht="21" customHeight="1" x14ac:dyDescent="0.35">
      <c r="B7" s="105" t="s">
        <v>25</v>
      </c>
      <c r="C7" s="106">
        <v>67.27699530516432</v>
      </c>
      <c r="D7" s="106">
        <v>32.72300469483568</v>
      </c>
      <c r="E7" s="106">
        <v>100</v>
      </c>
      <c r="F7" s="107">
        <v>62.24899598393575</v>
      </c>
      <c r="G7" s="107">
        <v>37.751152575777837</v>
      </c>
      <c r="H7" s="107">
        <v>100</v>
      </c>
    </row>
    <row r="8" spans="2:9" ht="21" customHeight="1" x14ac:dyDescent="0.35">
      <c r="B8" s="105" t="s">
        <v>26</v>
      </c>
      <c r="C8" s="106">
        <v>90.175605125771241</v>
      </c>
      <c r="D8" s="106">
        <v>9.8243948742287621</v>
      </c>
      <c r="E8" s="106">
        <v>100</v>
      </c>
      <c r="F8" s="107">
        <v>81.443187583615767</v>
      </c>
      <c r="G8" s="107">
        <v>18.556862206196541</v>
      </c>
      <c r="H8" s="107">
        <v>100</v>
      </c>
    </row>
    <row r="9" spans="2:9" ht="21" customHeight="1" x14ac:dyDescent="0.35">
      <c r="B9" s="105" t="s">
        <v>27</v>
      </c>
      <c r="C9" s="106">
        <v>58.088930936613053</v>
      </c>
      <c r="D9" s="106">
        <v>41.911069063386947</v>
      </c>
      <c r="E9" s="106">
        <v>100</v>
      </c>
      <c r="F9" s="107">
        <v>56.959207896082908</v>
      </c>
      <c r="G9" s="107">
        <v>43.040841620315199</v>
      </c>
      <c r="H9" s="107">
        <v>100</v>
      </c>
    </row>
    <row r="10" spans="2:9" ht="27" customHeight="1" x14ac:dyDescent="0.35">
      <c r="B10" s="105" t="s">
        <v>239</v>
      </c>
      <c r="C10" s="106">
        <v>68.05489824893516</v>
      </c>
      <c r="D10" s="106">
        <v>31.945101751064836</v>
      </c>
      <c r="E10" s="106">
        <v>100</v>
      </c>
      <c r="F10" s="107">
        <v>60.779339373053702</v>
      </c>
      <c r="G10" s="107">
        <v>39.220611212849249</v>
      </c>
      <c r="H10" s="107">
        <v>100</v>
      </c>
    </row>
    <row r="11" spans="2:9" ht="11.25" customHeight="1" x14ac:dyDescent="0.35">
      <c r="B11" s="70"/>
      <c r="C11" s="294"/>
      <c r="D11" s="294"/>
      <c r="E11" s="294"/>
      <c r="F11" s="112"/>
      <c r="G11" s="112"/>
      <c r="H11" s="112"/>
    </row>
    <row r="12" spans="2:9" ht="12" customHeight="1" x14ac:dyDescent="0.35">
      <c r="B12" s="283" t="s">
        <v>298</v>
      </c>
      <c r="C12" s="108"/>
      <c r="D12" s="108"/>
      <c r="E12" s="108"/>
      <c r="G12" s="100"/>
    </row>
    <row r="13" spans="2:9" ht="14.25" customHeight="1" x14ac:dyDescent="0.35">
      <c r="B13" s="283" t="s">
        <v>312</v>
      </c>
      <c r="G13" s="100"/>
    </row>
    <row r="14" spans="2:9" x14ac:dyDescent="0.35">
      <c r="G14" s="100"/>
    </row>
    <row r="16" spans="2:9" x14ac:dyDescent="0.35">
      <c r="B16" s="109"/>
      <c r="C16" s="52"/>
      <c r="D16" s="52"/>
      <c r="E16" s="52"/>
      <c r="F16" s="52"/>
      <c r="G16" s="52"/>
      <c r="H16" s="52"/>
    </row>
    <row r="17" spans="2:8" x14ac:dyDescent="0.35">
      <c r="B17" s="52"/>
      <c r="C17" s="404"/>
      <c r="D17" s="404"/>
      <c r="E17" s="404"/>
      <c r="F17" s="405"/>
      <c r="G17" s="405"/>
      <c r="H17" s="405"/>
    </row>
    <row r="18" spans="2:8" x14ac:dyDescent="0.35">
      <c r="B18" s="110"/>
      <c r="C18" s="111"/>
      <c r="D18" s="111"/>
      <c r="E18" s="89"/>
      <c r="F18" s="111"/>
      <c r="G18" s="111"/>
      <c r="H18" s="89"/>
    </row>
    <row r="19" spans="2:8" x14ac:dyDescent="0.35">
      <c r="B19" s="70"/>
      <c r="C19" s="112"/>
      <c r="D19" s="112"/>
      <c r="E19" s="112"/>
      <c r="F19" s="112"/>
      <c r="G19" s="112"/>
      <c r="H19" s="112"/>
    </row>
    <row r="20" spans="2:8" x14ac:dyDescent="0.35">
      <c r="B20" s="70"/>
      <c r="C20" s="112"/>
      <c r="D20" s="112"/>
      <c r="E20" s="112"/>
      <c r="F20" s="112"/>
      <c r="G20" s="112"/>
      <c r="H20" s="112"/>
    </row>
    <row r="21" spans="2:8" x14ac:dyDescent="0.35">
      <c r="B21" s="70"/>
      <c r="C21" s="112"/>
      <c r="D21" s="112"/>
      <c r="E21" s="112"/>
      <c r="F21" s="112"/>
      <c r="G21" s="112"/>
      <c r="H21" s="112"/>
    </row>
    <row r="22" spans="2:8" x14ac:dyDescent="0.35">
      <c r="B22" s="70"/>
      <c r="C22" s="112"/>
      <c r="D22" s="112"/>
      <c r="E22" s="112"/>
      <c r="F22" s="112"/>
      <c r="G22" s="112"/>
      <c r="H22" s="112"/>
    </row>
    <row r="23" spans="2:8" x14ac:dyDescent="0.35">
      <c r="B23" s="113"/>
      <c r="C23" s="108"/>
      <c r="D23" s="108"/>
      <c r="E23" s="108"/>
      <c r="F23" s="52"/>
      <c r="G23" s="114"/>
      <c r="H23" s="52"/>
    </row>
    <row r="24" spans="2:8" x14ac:dyDescent="0.35">
      <c r="B24" s="113"/>
      <c r="C24" s="52"/>
      <c r="D24" s="52"/>
      <c r="E24" s="52"/>
      <c r="F24" s="52"/>
      <c r="G24" s="114"/>
      <c r="H24" s="52"/>
    </row>
    <row r="25" spans="2:8" x14ac:dyDescent="0.35">
      <c r="B25" s="52"/>
      <c r="C25" s="52"/>
      <c r="D25" s="52"/>
      <c r="E25" s="52"/>
      <c r="F25" s="52"/>
      <c r="G25" s="52"/>
      <c r="H25" s="52"/>
    </row>
  </sheetData>
  <mergeCells count="4">
    <mergeCell ref="C17:E17"/>
    <mergeCell ref="F17:H17"/>
    <mergeCell ref="C5:E5"/>
    <mergeCell ref="F5:H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1"/>
  <sheetViews>
    <sheetView zoomScaleNormal="100" workbookViewId="0">
      <selection activeCell="B8" sqref="B8"/>
    </sheetView>
  </sheetViews>
  <sheetFormatPr baseColWidth="10" defaultColWidth="11.453125" defaultRowHeight="12.5" x14ac:dyDescent="0.35"/>
  <cols>
    <col min="1" max="1" width="5.26953125" style="60" customWidth="1"/>
    <col min="2" max="2" width="32.26953125" style="60" bestFit="1" customWidth="1"/>
    <col min="3" max="16384" width="11.453125" style="60"/>
  </cols>
  <sheetData>
    <row r="2" spans="2:4" x14ac:dyDescent="0.35">
      <c r="B2" s="344" t="s">
        <v>350</v>
      </c>
    </row>
    <row r="4" spans="2:4" x14ac:dyDescent="0.35">
      <c r="D4" s="296" t="s">
        <v>182</v>
      </c>
    </row>
    <row r="5" spans="2:4" x14ac:dyDescent="0.35">
      <c r="B5" s="72"/>
      <c r="C5" s="73" t="s">
        <v>15</v>
      </c>
      <c r="D5" s="73" t="s">
        <v>22</v>
      </c>
    </row>
    <row r="6" spans="2:4" x14ac:dyDescent="0.35">
      <c r="B6" s="97" t="s">
        <v>317</v>
      </c>
      <c r="C6" s="75">
        <v>24.5</v>
      </c>
      <c r="D6" s="75">
        <v>75.5</v>
      </c>
    </row>
    <row r="7" spans="2:4" x14ac:dyDescent="0.35">
      <c r="B7" s="97" t="s">
        <v>313</v>
      </c>
      <c r="C7" s="75">
        <v>86.7</v>
      </c>
      <c r="D7" s="75">
        <v>13.3</v>
      </c>
    </row>
    <row r="8" spans="2:4" x14ac:dyDescent="0.35">
      <c r="B8" s="97" t="s">
        <v>314</v>
      </c>
      <c r="C8" s="75">
        <v>12.6</v>
      </c>
      <c r="D8" s="75">
        <v>87.4</v>
      </c>
    </row>
    <row r="9" spans="2:4" ht="47.25" customHeight="1" x14ac:dyDescent="0.35">
      <c r="B9" s="97" t="s">
        <v>318</v>
      </c>
      <c r="C9" s="76">
        <v>12.6</v>
      </c>
      <c r="D9" s="75">
        <v>87.4</v>
      </c>
    </row>
    <row r="10" spans="2:4" ht="25" x14ac:dyDescent="0.35">
      <c r="B10" s="74" t="s">
        <v>319</v>
      </c>
      <c r="C10" s="75">
        <v>6.1</v>
      </c>
      <c r="D10" s="75">
        <v>93.9</v>
      </c>
    </row>
    <row r="11" spans="2:4" ht="25" x14ac:dyDescent="0.35">
      <c r="B11" s="74" t="s">
        <v>315</v>
      </c>
      <c r="C11" s="75">
        <v>17</v>
      </c>
      <c r="D11" s="75">
        <v>83</v>
      </c>
    </row>
    <row r="12" spans="2:4" ht="37.5" x14ac:dyDescent="0.35">
      <c r="B12" s="74" t="s">
        <v>161</v>
      </c>
      <c r="C12" s="75">
        <v>11.2</v>
      </c>
      <c r="D12" s="75">
        <v>88.8</v>
      </c>
    </row>
    <row r="13" spans="2:4" ht="25" x14ac:dyDescent="0.35">
      <c r="B13" s="74" t="s">
        <v>237</v>
      </c>
      <c r="C13" s="75">
        <v>40.299999999999997</v>
      </c>
      <c r="D13" s="75">
        <v>59.7</v>
      </c>
    </row>
    <row r="14" spans="2:4" ht="25" x14ac:dyDescent="0.35">
      <c r="B14" s="97" t="s">
        <v>238</v>
      </c>
      <c r="C14" s="75">
        <v>23.9</v>
      </c>
      <c r="D14" s="75">
        <v>76.099999999999994</v>
      </c>
    </row>
    <row r="15" spans="2:4" ht="25" x14ac:dyDescent="0.35">
      <c r="B15" s="97" t="s">
        <v>320</v>
      </c>
      <c r="C15" s="76">
        <v>15.4</v>
      </c>
      <c r="D15" s="75">
        <v>84.6</v>
      </c>
    </row>
    <row r="16" spans="2:4" x14ac:dyDescent="0.35">
      <c r="B16" s="74" t="s">
        <v>321</v>
      </c>
      <c r="C16" s="75">
        <v>34.200000000000003</v>
      </c>
      <c r="D16" s="75">
        <v>65.8</v>
      </c>
    </row>
    <row r="17" spans="2:17" ht="25" x14ac:dyDescent="0.35">
      <c r="B17" s="74" t="s">
        <v>162</v>
      </c>
      <c r="C17" s="75">
        <v>15</v>
      </c>
      <c r="D17" s="75">
        <v>85</v>
      </c>
    </row>
    <row r="18" spans="2:17" ht="25" x14ac:dyDescent="0.35">
      <c r="B18" s="98" t="s">
        <v>163</v>
      </c>
      <c r="C18" s="99">
        <v>89.3</v>
      </c>
      <c r="D18" s="99">
        <v>10.7</v>
      </c>
    </row>
    <row r="19" spans="2:17" x14ac:dyDescent="0.35">
      <c r="B19" s="295"/>
      <c r="C19" s="293"/>
      <c r="D19" s="293"/>
    </row>
    <row r="20" spans="2:17" s="24" customFormat="1" ht="15" customHeight="1" x14ac:dyDescent="0.35">
      <c r="B20" s="283" t="s">
        <v>298</v>
      </c>
      <c r="D20" s="50"/>
      <c r="E20" s="50"/>
      <c r="F20" s="50"/>
      <c r="G20" s="51"/>
      <c r="H20" s="51"/>
      <c r="I20" s="52"/>
      <c r="J20" s="52"/>
      <c r="N20" s="60"/>
      <c r="P20" s="52"/>
      <c r="Q20" s="52"/>
    </row>
    <row r="21" spans="2:17" s="24" customFormat="1" ht="15" customHeight="1" x14ac:dyDescent="0.35">
      <c r="B21" s="283" t="s">
        <v>316</v>
      </c>
      <c r="D21" s="50"/>
      <c r="E21" s="50"/>
      <c r="F21" s="50"/>
      <c r="G21" s="51"/>
      <c r="H21" s="51"/>
      <c r="I21" s="45"/>
      <c r="J21" s="46"/>
      <c r="L21" s="100"/>
      <c r="M21" s="100"/>
      <c r="N21" s="100"/>
      <c r="P21" s="52"/>
      <c r="Q21" s="5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5"/>
  <sheetViews>
    <sheetView zoomScaleNormal="100" workbookViewId="0">
      <selection sqref="A1:XFD1048576"/>
    </sheetView>
  </sheetViews>
  <sheetFormatPr baseColWidth="10" defaultColWidth="11.453125" defaultRowHeight="12.5" x14ac:dyDescent="0.35"/>
  <cols>
    <col min="1" max="1" width="4.7265625" style="60" customWidth="1"/>
    <col min="2" max="2" width="49" style="96" customWidth="1"/>
    <col min="3" max="4" width="11.1796875" style="24" customWidth="1"/>
    <col min="5" max="5" width="15.1796875" style="24" customWidth="1"/>
    <col min="6" max="8" width="11.1796875" style="24" customWidth="1"/>
    <col min="9" max="9" width="15.81640625" style="24" customWidth="1"/>
    <col min="10" max="16" width="11.453125" style="24"/>
    <col min="17" max="16384" width="11.453125" style="60"/>
  </cols>
  <sheetData>
    <row r="2" spans="2:10" ht="15" customHeight="1" x14ac:dyDescent="0.35">
      <c r="B2" s="78" t="s">
        <v>349</v>
      </c>
    </row>
    <row r="4" spans="2:10" ht="15" customHeight="1" x14ac:dyDescent="0.35">
      <c r="B4" s="79" t="s">
        <v>6</v>
      </c>
      <c r="C4" s="406" t="s">
        <v>167</v>
      </c>
      <c r="D4" s="407"/>
      <c r="E4" s="407"/>
      <c r="F4" s="410"/>
      <c r="G4" s="406" t="s">
        <v>168</v>
      </c>
      <c r="H4" s="407"/>
      <c r="I4" s="407"/>
      <c r="J4" s="410"/>
    </row>
    <row r="5" spans="2:10" ht="75" x14ac:dyDescent="0.35">
      <c r="B5" s="80" t="s">
        <v>322</v>
      </c>
      <c r="C5" s="81" t="s">
        <v>15</v>
      </c>
      <c r="D5" s="81" t="s">
        <v>234</v>
      </c>
      <c r="E5" s="81" t="s">
        <v>235</v>
      </c>
      <c r="F5" s="81" t="s">
        <v>16</v>
      </c>
      <c r="G5" s="25" t="s">
        <v>15</v>
      </c>
      <c r="H5" s="25" t="s">
        <v>22</v>
      </c>
      <c r="I5" s="25" t="s">
        <v>324</v>
      </c>
      <c r="J5" s="25" t="s">
        <v>16</v>
      </c>
    </row>
    <row r="6" spans="2:10" x14ac:dyDescent="0.35">
      <c r="B6" s="82" t="s">
        <v>18</v>
      </c>
      <c r="C6" s="83">
        <v>88.798185941043087</v>
      </c>
      <c r="D6" s="83">
        <v>7.029478458049887</v>
      </c>
      <c r="E6" s="83">
        <v>4.1723356009070294</v>
      </c>
      <c r="F6" s="83">
        <v>100</v>
      </c>
      <c r="G6" s="84">
        <v>83.096747383586873</v>
      </c>
      <c r="H6" s="84">
        <v>4.7869934545720634</v>
      </c>
      <c r="I6" s="84">
        <v>12.11612622047188</v>
      </c>
      <c r="J6" s="84">
        <v>100</v>
      </c>
    </row>
    <row r="7" spans="2:10" ht="37.5" x14ac:dyDescent="0.35">
      <c r="B7" s="82" t="s">
        <v>19</v>
      </c>
      <c r="C7" s="83">
        <v>92</v>
      </c>
      <c r="D7" s="83">
        <v>4.3835616438356162</v>
      </c>
      <c r="E7" s="83">
        <v>4.3835616438356162</v>
      </c>
      <c r="F7" s="83">
        <v>100</v>
      </c>
      <c r="G7" s="84">
        <v>84.57509962889813</v>
      </c>
      <c r="H7" s="84">
        <v>3.3574950274215767</v>
      </c>
      <c r="I7" s="84">
        <v>12.067301487043629</v>
      </c>
      <c r="J7" s="84">
        <v>100</v>
      </c>
    </row>
    <row r="8" spans="2:10" x14ac:dyDescent="0.35">
      <c r="B8" s="82" t="s">
        <v>236</v>
      </c>
      <c r="C8" s="83">
        <v>87.983614019116985</v>
      </c>
      <c r="D8" s="83">
        <v>5.7806099226217569</v>
      </c>
      <c r="E8" s="83">
        <v>6.2357760582612656</v>
      </c>
      <c r="F8" s="83">
        <v>100</v>
      </c>
      <c r="G8" s="84">
        <v>84.965777359964733</v>
      </c>
      <c r="H8" s="84">
        <v>4.8994257854948122</v>
      </c>
      <c r="I8" s="84">
        <v>10.134728353354573</v>
      </c>
      <c r="J8" s="84">
        <v>100</v>
      </c>
    </row>
    <row r="9" spans="2:10" x14ac:dyDescent="0.35">
      <c r="B9" s="82" t="s">
        <v>20</v>
      </c>
      <c r="C9" s="83">
        <v>82</v>
      </c>
      <c r="D9" s="83">
        <v>7.81462971376647</v>
      </c>
      <c r="E9" s="83">
        <v>9.5411176737846439</v>
      </c>
      <c r="F9" s="83">
        <v>100</v>
      </c>
      <c r="G9" s="84">
        <v>79.978007141845239</v>
      </c>
      <c r="H9" s="84">
        <v>10.199340439646354</v>
      </c>
      <c r="I9" s="84">
        <v>9.8228490832033302</v>
      </c>
      <c r="J9" s="84">
        <v>100</v>
      </c>
    </row>
    <row r="10" spans="2:10" x14ac:dyDescent="0.35">
      <c r="B10" s="82" t="s">
        <v>323</v>
      </c>
      <c r="C10" s="83">
        <v>74.556213017751475</v>
      </c>
      <c r="D10" s="83">
        <v>25.443786982248522</v>
      </c>
      <c r="E10" s="85" t="s">
        <v>21</v>
      </c>
      <c r="F10" s="83">
        <v>100</v>
      </c>
      <c r="G10" s="84">
        <v>75.784814299823438</v>
      </c>
      <c r="H10" s="84">
        <v>16.031488230128218</v>
      </c>
      <c r="I10" s="84">
        <v>8.1837107620541758</v>
      </c>
      <c r="J10" s="84">
        <v>100</v>
      </c>
    </row>
    <row r="11" spans="2:10" x14ac:dyDescent="0.35">
      <c r="B11" s="90"/>
      <c r="C11" s="297"/>
      <c r="D11" s="297"/>
      <c r="E11" s="298"/>
      <c r="F11" s="297"/>
      <c r="G11" s="91"/>
      <c r="H11" s="91"/>
      <c r="I11" s="91"/>
      <c r="J11" s="91"/>
    </row>
    <row r="12" spans="2:10" x14ac:dyDescent="0.35">
      <c r="B12" s="283" t="s">
        <v>298</v>
      </c>
      <c r="C12" s="86"/>
      <c r="D12" s="86"/>
      <c r="E12" s="86"/>
      <c r="F12" s="86"/>
      <c r="G12" s="86"/>
      <c r="H12" s="86"/>
    </row>
    <row r="13" spans="2:10" ht="16.5" customHeight="1" x14ac:dyDescent="0.35">
      <c r="B13" s="283" t="s">
        <v>312</v>
      </c>
    </row>
    <row r="14" spans="2:10" ht="9.75" customHeight="1" x14ac:dyDescent="0.35">
      <c r="B14" s="69"/>
    </row>
    <row r="17" spans="2:10" x14ac:dyDescent="0.35">
      <c r="B17" s="87"/>
      <c r="C17" s="404"/>
      <c r="D17" s="404"/>
      <c r="E17" s="404"/>
      <c r="F17" s="404"/>
      <c r="G17" s="404"/>
      <c r="H17" s="404"/>
      <c r="I17" s="404"/>
      <c r="J17" s="404"/>
    </row>
    <row r="18" spans="2:10" x14ac:dyDescent="0.35">
      <c r="B18" s="88"/>
      <c r="C18" s="326"/>
      <c r="D18" s="326"/>
      <c r="E18" s="326"/>
      <c r="F18" s="326"/>
      <c r="G18" s="326"/>
      <c r="H18" s="326"/>
      <c r="I18" s="326"/>
      <c r="J18" s="326"/>
    </row>
    <row r="19" spans="2:10" x14ac:dyDescent="0.35">
      <c r="B19" s="90"/>
      <c r="C19" s="91"/>
      <c r="D19" s="91"/>
      <c r="E19" s="91"/>
      <c r="F19" s="91"/>
      <c r="G19" s="91"/>
      <c r="H19" s="91"/>
      <c r="I19" s="91"/>
      <c r="J19" s="91"/>
    </row>
    <row r="20" spans="2:10" x14ac:dyDescent="0.35">
      <c r="B20" s="90"/>
      <c r="C20" s="92"/>
      <c r="D20" s="92"/>
      <c r="E20" s="92"/>
      <c r="F20" s="91"/>
      <c r="G20" s="91"/>
      <c r="H20" s="91"/>
      <c r="I20" s="91"/>
      <c r="J20" s="91"/>
    </row>
    <row r="21" spans="2:10" x14ac:dyDescent="0.35">
      <c r="B21" s="90"/>
      <c r="C21" s="91"/>
      <c r="D21" s="91"/>
      <c r="E21" s="91"/>
      <c r="F21" s="91"/>
      <c r="G21" s="91"/>
      <c r="H21" s="91"/>
      <c r="I21" s="91"/>
      <c r="J21" s="91"/>
    </row>
    <row r="22" spans="2:10" x14ac:dyDescent="0.35">
      <c r="B22" s="90"/>
      <c r="C22" s="93"/>
      <c r="D22" s="93"/>
      <c r="E22" s="93"/>
      <c r="F22" s="91"/>
      <c r="G22" s="91"/>
      <c r="H22" s="91"/>
      <c r="I22" s="91"/>
      <c r="J22" s="91"/>
    </row>
    <row r="23" spans="2:10" x14ac:dyDescent="0.35">
      <c r="B23" s="90"/>
      <c r="C23" s="91"/>
      <c r="D23" s="91"/>
      <c r="E23" s="94"/>
      <c r="F23" s="91"/>
      <c r="G23" s="91"/>
      <c r="H23" s="91"/>
      <c r="I23" s="91"/>
      <c r="J23" s="91"/>
    </row>
    <row r="24" spans="2:10" x14ac:dyDescent="0.35">
      <c r="B24" s="95"/>
      <c r="C24" s="52"/>
      <c r="D24" s="52"/>
      <c r="E24" s="52"/>
      <c r="F24" s="52"/>
      <c r="G24" s="91"/>
      <c r="H24" s="52"/>
      <c r="I24" s="52"/>
      <c r="J24" s="52"/>
    </row>
    <row r="25" spans="2:10" x14ac:dyDescent="0.35">
      <c r="B25" s="95"/>
      <c r="C25" s="52"/>
      <c r="D25" s="52"/>
      <c r="E25" s="52"/>
      <c r="F25" s="52"/>
      <c r="G25" s="52"/>
      <c r="H25" s="52"/>
      <c r="I25" s="52"/>
      <c r="J25" s="52"/>
    </row>
  </sheetData>
  <mergeCells count="4">
    <mergeCell ref="C4:F4"/>
    <mergeCell ref="G4:J4"/>
    <mergeCell ref="C17:F17"/>
    <mergeCell ref="G17:J17"/>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0"/>
  <sheetViews>
    <sheetView zoomScaleNormal="100" workbookViewId="0">
      <selection activeCell="B9" sqref="B9"/>
    </sheetView>
  </sheetViews>
  <sheetFormatPr baseColWidth="10" defaultColWidth="11.453125" defaultRowHeight="12.5" x14ac:dyDescent="0.35"/>
  <cols>
    <col min="1" max="1" width="4.1796875" style="60" customWidth="1"/>
    <col min="2" max="2" width="28.1796875" style="62" customWidth="1"/>
    <col min="3" max="4" width="11.453125" style="62"/>
    <col min="5" max="5" width="22" style="62" customWidth="1"/>
    <col min="6" max="6" width="13" style="24" customWidth="1"/>
    <col min="7" max="16" width="11.453125" style="24"/>
    <col min="17" max="16384" width="11.453125" style="60"/>
  </cols>
  <sheetData>
    <row r="2" spans="2:16" x14ac:dyDescent="0.35">
      <c r="B2" s="344" t="s">
        <v>348</v>
      </c>
    </row>
    <row r="4" spans="2:16" x14ac:dyDescent="0.35">
      <c r="B4" s="23" t="s">
        <v>6</v>
      </c>
      <c r="C4" s="64"/>
      <c r="D4" s="64" t="s">
        <v>182</v>
      </c>
      <c r="E4" s="24"/>
      <c r="I4" s="60"/>
      <c r="J4" s="60"/>
      <c r="K4" s="60"/>
      <c r="L4" s="60"/>
      <c r="M4" s="60"/>
      <c r="N4" s="60"/>
      <c r="O4" s="60"/>
      <c r="P4" s="60"/>
    </row>
    <row r="5" spans="2:16" x14ac:dyDescent="0.35">
      <c r="B5" s="72" t="s">
        <v>325</v>
      </c>
      <c r="C5" s="73" t="s">
        <v>167</v>
      </c>
      <c r="D5" s="73" t="s">
        <v>168</v>
      </c>
      <c r="E5" s="24"/>
      <c r="I5" s="60"/>
      <c r="J5" s="60"/>
      <c r="K5" s="60"/>
      <c r="L5" s="60"/>
      <c r="M5" s="60"/>
      <c r="N5" s="60"/>
      <c r="O5" s="60"/>
      <c r="P5" s="60"/>
    </row>
    <row r="6" spans="2:16" x14ac:dyDescent="0.35">
      <c r="B6" s="74" t="s">
        <v>99</v>
      </c>
      <c r="C6" s="75">
        <v>87.557539344399885</v>
      </c>
      <c r="D6" s="75">
        <v>85.373314521070128</v>
      </c>
      <c r="E6" s="24"/>
      <c r="I6" s="60"/>
      <c r="J6" s="60"/>
      <c r="K6" s="60"/>
      <c r="L6" s="60"/>
      <c r="M6" s="60"/>
      <c r="N6" s="60"/>
      <c r="O6" s="60"/>
      <c r="P6" s="60"/>
    </row>
    <row r="7" spans="2:16" x14ac:dyDescent="0.35">
      <c r="B7" s="74" t="s">
        <v>100</v>
      </c>
      <c r="C7" s="75">
        <v>92.055665954346722</v>
      </c>
      <c r="D7" s="75">
        <v>89.502847084305515</v>
      </c>
      <c r="E7" s="24"/>
      <c r="I7" s="60"/>
      <c r="J7" s="60"/>
      <c r="K7" s="60"/>
      <c r="L7" s="60"/>
      <c r="M7" s="60"/>
      <c r="N7" s="60"/>
      <c r="O7" s="60"/>
      <c r="P7" s="60"/>
    </row>
    <row r="8" spans="2:16" x14ac:dyDescent="0.35">
      <c r="B8" s="74" t="s">
        <v>232</v>
      </c>
      <c r="C8" s="75">
        <v>37.296400084650699</v>
      </c>
      <c r="D8" s="75">
        <v>36.394975493497888</v>
      </c>
      <c r="E8" s="24"/>
      <c r="I8" s="60"/>
      <c r="J8" s="60"/>
      <c r="K8" s="60"/>
      <c r="L8" s="60"/>
      <c r="M8" s="60"/>
      <c r="N8" s="60"/>
      <c r="O8" s="60"/>
      <c r="P8" s="60"/>
    </row>
    <row r="9" spans="2:16" ht="25" x14ac:dyDescent="0.35">
      <c r="B9" s="74" t="s">
        <v>233</v>
      </c>
      <c r="C9" s="76">
        <v>28.015658236589463</v>
      </c>
      <c r="D9" s="75">
        <v>35.492979263797984</v>
      </c>
      <c r="E9" s="24"/>
      <c r="I9" s="60"/>
      <c r="J9" s="60"/>
      <c r="K9" s="60"/>
      <c r="L9" s="60"/>
      <c r="M9" s="60"/>
      <c r="N9" s="60"/>
      <c r="O9" s="60"/>
      <c r="P9" s="60"/>
    </row>
    <row r="10" spans="2:16" ht="25" x14ac:dyDescent="0.35">
      <c r="B10" s="74" t="s">
        <v>101</v>
      </c>
      <c r="C10" s="75">
        <v>95.220676251694798</v>
      </c>
      <c r="D10" s="75">
        <v>92.414057546215872</v>
      </c>
      <c r="E10" s="24"/>
      <c r="I10" s="60"/>
      <c r="J10" s="60"/>
      <c r="K10" s="60"/>
      <c r="L10" s="60"/>
      <c r="M10" s="60"/>
      <c r="N10" s="60"/>
      <c r="O10" s="60"/>
      <c r="P10" s="60"/>
    </row>
    <row r="11" spans="2:16" x14ac:dyDescent="0.35">
      <c r="B11" s="74" t="s">
        <v>102</v>
      </c>
      <c r="C11" s="75">
        <v>72.881019595700053</v>
      </c>
      <c r="D11" s="75">
        <v>71.08467367647026</v>
      </c>
      <c r="E11" s="24"/>
      <c r="I11" s="60"/>
      <c r="J11" s="60"/>
      <c r="K11" s="60"/>
      <c r="L11" s="60"/>
      <c r="M11" s="60"/>
      <c r="N11" s="60"/>
      <c r="O11" s="60"/>
      <c r="P11" s="60"/>
    </row>
    <row r="12" spans="2:16" x14ac:dyDescent="0.35">
      <c r="B12" s="74" t="s">
        <v>326</v>
      </c>
      <c r="C12" s="75">
        <v>34.31063092892596</v>
      </c>
      <c r="D12" s="75">
        <v>31.714914730121713</v>
      </c>
      <c r="E12" s="24"/>
      <c r="I12" s="60"/>
      <c r="J12" s="60"/>
      <c r="K12" s="60"/>
      <c r="L12" s="60"/>
      <c r="M12" s="60"/>
      <c r="N12" s="60"/>
      <c r="O12" s="60"/>
      <c r="P12" s="60"/>
    </row>
    <row r="13" spans="2:16" x14ac:dyDescent="0.35">
      <c r="B13" s="74" t="s">
        <v>103</v>
      </c>
      <c r="C13" s="75">
        <v>76.456868518950088</v>
      </c>
      <c r="D13" s="75">
        <v>72.222638723235079</v>
      </c>
      <c r="E13" s="24"/>
      <c r="I13" s="60"/>
      <c r="J13" s="60"/>
      <c r="K13" s="60"/>
      <c r="L13" s="60"/>
      <c r="M13" s="60"/>
      <c r="N13" s="60"/>
      <c r="O13" s="60"/>
      <c r="P13" s="60"/>
    </row>
    <row r="14" spans="2:16" x14ac:dyDescent="0.35">
      <c r="B14" s="74" t="s">
        <v>327</v>
      </c>
      <c r="C14" s="75">
        <v>6.5235595229408228</v>
      </c>
      <c r="D14" s="75">
        <v>4.8274969111017132</v>
      </c>
      <c r="E14" s="24"/>
      <c r="I14" s="60"/>
      <c r="J14" s="60"/>
      <c r="K14" s="60"/>
      <c r="L14" s="60"/>
      <c r="M14" s="60"/>
      <c r="N14" s="60"/>
      <c r="O14" s="60"/>
      <c r="P14" s="60"/>
    </row>
    <row r="15" spans="2:16" x14ac:dyDescent="0.35">
      <c r="B15" s="74" t="s">
        <v>104</v>
      </c>
      <c r="C15" s="76">
        <v>16.001397127089206</v>
      </c>
      <c r="D15" s="75">
        <v>17.695253599498269</v>
      </c>
      <c r="E15" s="24"/>
      <c r="I15" s="60"/>
      <c r="J15" s="60"/>
      <c r="K15" s="60"/>
      <c r="L15" s="60"/>
      <c r="M15" s="60"/>
      <c r="N15" s="60"/>
      <c r="O15" s="60"/>
      <c r="P15" s="60"/>
    </row>
    <row r="16" spans="2:16" x14ac:dyDescent="0.35">
      <c r="B16" s="74" t="s">
        <v>105</v>
      </c>
      <c r="C16" s="75">
        <v>5.3688900279496776</v>
      </c>
      <c r="D16" s="75">
        <v>5.0820775267617186</v>
      </c>
      <c r="E16" s="24"/>
      <c r="I16" s="60"/>
      <c r="J16" s="60"/>
      <c r="K16" s="60"/>
      <c r="L16" s="60"/>
      <c r="M16" s="60"/>
      <c r="N16" s="60"/>
      <c r="O16" s="60"/>
      <c r="P16" s="60"/>
    </row>
    <row r="17" spans="2:16" x14ac:dyDescent="0.35">
      <c r="B17" s="74" t="s">
        <v>106</v>
      </c>
      <c r="C17" s="75">
        <v>3.5750270755608251</v>
      </c>
      <c r="D17" s="75">
        <v>2.6404394695174118</v>
      </c>
      <c r="E17" s="24"/>
      <c r="I17" s="60"/>
      <c r="J17" s="60"/>
      <c r="K17" s="60"/>
      <c r="L17" s="60"/>
      <c r="M17" s="60"/>
      <c r="N17" s="60"/>
      <c r="O17" s="60"/>
      <c r="P17" s="60"/>
    </row>
    <row r="18" spans="2:16" x14ac:dyDescent="0.35">
      <c r="B18" s="323"/>
      <c r="C18" s="77"/>
      <c r="D18" s="77"/>
      <c r="E18" s="24"/>
      <c r="I18" s="60"/>
      <c r="J18" s="60"/>
      <c r="K18" s="60"/>
      <c r="L18" s="60"/>
      <c r="M18" s="60"/>
      <c r="N18" s="60"/>
      <c r="O18" s="60"/>
      <c r="P18" s="60"/>
    </row>
    <row r="19" spans="2:16" x14ac:dyDescent="0.35">
      <c r="B19" s="283" t="s">
        <v>298</v>
      </c>
      <c r="C19" s="77"/>
      <c r="E19" s="24"/>
      <c r="I19" s="60"/>
      <c r="J19" s="60"/>
      <c r="K19" s="60"/>
      <c r="L19" s="60"/>
      <c r="M19" s="60"/>
      <c r="N19" s="60"/>
      <c r="O19" s="60"/>
      <c r="P19" s="60"/>
    </row>
    <row r="20" spans="2:16" x14ac:dyDescent="0.35">
      <c r="B20" s="283" t="s">
        <v>312</v>
      </c>
      <c r="C20" s="77"/>
      <c r="E20" s="24"/>
      <c r="I20" s="60"/>
      <c r="J20" s="60"/>
      <c r="K20" s="60"/>
      <c r="L20" s="60"/>
      <c r="M20" s="60"/>
      <c r="N20" s="60"/>
      <c r="O20" s="60"/>
      <c r="P20" s="60"/>
    </row>
  </sheetData>
  <pageMargins left="0.7" right="0.7" top="0.75" bottom="0.75" header="0.3" footer="0.3"/>
  <pageSetup paperSize="9" scale="7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2"/>
  <sheetViews>
    <sheetView zoomScaleNormal="100" workbookViewId="0">
      <selection sqref="A1:XFD1048576"/>
    </sheetView>
  </sheetViews>
  <sheetFormatPr baseColWidth="10" defaultColWidth="11.453125" defaultRowHeight="12.5" x14ac:dyDescent="0.35"/>
  <cols>
    <col min="1" max="1" width="4.26953125" style="60" customWidth="1"/>
    <col min="2" max="2" width="44.26953125" style="63" customWidth="1"/>
    <col min="3" max="4" width="16.1796875" style="62" customWidth="1"/>
    <col min="5" max="14" width="11.453125" style="24"/>
    <col min="15" max="16384" width="11.453125" style="60"/>
  </cols>
  <sheetData>
    <row r="2" spans="2:14" ht="24" customHeight="1" x14ac:dyDescent="0.4">
      <c r="B2" s="411" t="s">
        <v>330</v>
      </c>
      <c r="C2" s="411"/>
      <c r="D2" s="411"/>
      <c r="E2" s="411"/>
      <c r="F2" s="411"/>
    </row>
    <row r="3" spans="2:14" ht="14" x14ac:dyDescent="0.4">
      <c r="B3" s="61"/>
    </row>
    <row r="4" spans="2:14" x14ac:dyDescent="0.35">
      <c r="D4" s="64" t="s">
        <v>182</v>
      </c>
    </row>
    <row r="5" spans="2:14" ht="27.75" customHeight="1" x14ac:dyDescent="0.35">
      <c r="B5" s="65"/>
      <c r="C5" s="66" t="s">
        <v>167</v>
      </c>
      <c r="D5" s="66" t="s">
        <v>168</v>
      </c>
    </row>
    <row r="6" spans="2:14" ht="27.75" customHeight="1" x14ac:dyDescent="0.35">
      <c r="B6" s="67" t="s">
        <v>107</v>
      </c>
      <c r="C6" s="68">
        <v>84.259259259259252</v>
      </c>
      <c r="D6" s="68">
        <v>84.4200316688557</v>
      </c>
    </row>
    <row r="7" spans="2:14" ht="27.75" customHeight="1" x14ac:dyDescent="0.35">
      <c r="B7" s="67" t="s">
        <v>108</v>
      </c>
      <c r="C7" s="68">
        <v>84.054448225571221</v>
      </c>
      <c r="D7" s="68">
        <v>81.587235930081363</v>
      </c>
    </row>
    <row r="8" spans="2:14" ht="24" customHeight="1" x14ac:dyDescent="0.35">
      <c r="B8" s="67" t="s">
        <v>229</v>
      </c>
      <c r="C8" s="68">
        <v>37.724842002916873</v>
      </c>
      <c r="D8" s="68">
        <v>35.5011021376949</v>
      </c>
    </row>
    <row r="9" spans="2:14" ht="31.5" customHeight="1" x14ac:dyDescent="0.35">
      <c r="B9" s="67" t="s">
        <v>109</v>
      </c>
      <c r="C9" s="68">
        <v>79.072015466408899</v>
      </c>
      <c r="D9" s="68">
        <v>68.036881666973898</v>
      </c>
    </row>
    <row r="10" spans="2:14" ht="31.5" customHeight="1" x14ac:dyDescent="0.35">
      <c r="B10" s="67" t="s">
        <v>230</v>
      </c>
      <c r="C10" s="68">
        <v>82.833251352680762</v>
      </c>
      <c r="D10" s="68">
        <v>86.286713672194082</v>
      </c>
    </row>
    <row r="11" spans="2:14" ht="41.25" customHeight="1" x14ac:dyDescent="0.35">
      <c r="B11" s="67" t="s">
        <v>231</v>
      </c>
      <c r="C11" s="68">
        <v>58.743302484169512</v>
      </c>
      <c r="D11" s="68">
        <v>47.42466846755373</v>
      </c>
    </row>
    <row r="12" spans="2:14" ht="12.75" customHeight="1" x14ac:dyDescent="0.35">
      <c r="B12" s="179"/>
      <c r="C12" s="299"/>
      <c r="D12" s="299"/>
    </row>
    <row r="13" spans="2:14" ht="15.75" customHeight="1" x14ac:dyDescent="0.35">
      <c r="B13" s="283" t="s">
        <v>298</v>
      </c>
      <c r="C13" s="70"/>
      <c r="D13" s="70"/>
    </row>
    <row r="14" spans="2:14" ht="13.5" customHeight="1" x14ac:dyDescent="0.35">
      <c r="B14" s="283" t="s">
        <v>312</v>
      </c>
      <c r="C14" s="70"/>
      <c r="D14" s="70"/>
    </row>
    <row r="15" spans="2:14" x14ac:dyDescent="0.35">
      <c r="B15" s="24"/>
      <c r="C15" s="24"/>
      <c r="D15" s="24"/>
      <c r="I15" s="60"/>
      <c r="J15" s="60"/>
      <c r="K15" s="60"/>
      <c r="L15" s="60"/>
      <c r="M15" s="60"/>
      <c r="N15" s="60"/>
    </row>
    <row r="16" spans="2:14" x14ac:dyDescent="0.35">
      <c r="B16" s="24"/>
      <c r="C16" s="24"/>
      <c r="D16" s="24"/>
      <c r="I16" s="60"/>
      <c r="J16" s="60"/>
      <c r="K16" s="60"/>
      <c r="L16" s="60"/>
      <c r="M16" s="60"/>
      <c r="N16" s="60"/>
    </row>
    <row r="17" spans="2:14" x14ac:dyDescent="0.35">
      <c r="B17" s="24"/>
      <c r="C17" s="24"/>
      <c r="D17" s="24"/>
      <c r="I17" s="60"/>
      <c r="J17" s="60"/>
      <c r="K17" s="60"/>
      <c r="L17" s="60"/>
      <c r="M17" s="60"/>
      <c r="N17" s="60"/>
    </row>
    <row r="18" spans="2:14" ht="20.25" customHeight="1" x14ac:dyDescent="0.35">
      <c r="B18" s="24"/>
      <c r="C18" s="24"/>
      <c r="D18" s="24"/>
      <c r="I18" s="60"/>
      <c r="J18" s="60"/>
      <c r="K18" s="60"/>
      <c r="L18" s="60"/>
      <c r="M18" s="60"/>
      <c r="N18" s="60"/>
    </row>
    <row r="19" spans="2:14" ht="24.75" customHeight="1" x14ac:dyDescent="0.35">
      <c r="B19" s="71"/>
      <c r="C19" s="71"/>
      <c r="D19" s="71"/>
      <c r="E19" s="52"/>
      <c r="I19" s="60"/>
      <c r="J19" s="60"/>
      <c r="K19" s="60"/>
      <c r="L19" s="60"/>
      <c r="M19" s="60"/>
      <c r="N19" s="60"/>
    </row>
    <row r="20" spans="2:14" x14ac:dyDescent="0.35">
      <c r="B20" s="71"/>
      <c r="C20" s="71"/>
      <c r="D20" s="71"/>
      <c r="E20" s="52"/>
      <c r="I20" s="60"/>
      <c r="J20" s="60"/>
      <c r="K20" s="60"/>
      <c r="L20" s="60"/>
      <c r="M20" s="60"/>
      <c r="N20" s="60"/>
    </row>
    <row r="21" spans="2:14" x14ac:dyDescent="0.35">
      <c r="B21" s="71"/>
      <c r="C21" s="71"/>
      <c r="D21" s="71"/>
      <c r="E21" s="52"/>
      <c r="I21" s="60"/>
      <c r="J21" s="60"/>
      <c r="K21" s="60"/>
      <c r="L21" s="60"/>
      <c r="M21" s="60"/>
      <c r="N21" s="60"/>
    </row>
    <row r="22" spans="2:14" x14ac:dyDescent="0.35">
      <c r="B22" s="52"/>
      <c r="C22" s="52"/>
      <c r="D22" s="52"/>
      <c r="E22" s="52"/>
      <c r="I22" s="60"/>
      <c r="J22" s="60"/>
      <c r="K22" s="60"/>
      <c r="L22" s="60"/>
      <c r="M22" s="60"/>
      <c r="N22" s="60"/>
    </row>
    <row r="23" spans="2:14" x14ac:dyDescent="0.35">
      <c r="B23" s="24"/>
      <c r="C23" s="24"/>
      <c r="D23" s="24"/>
      <c r="I23" s="60"/>
      <c r="J23" s="60"/>
      <c r="K23" s="60"/>
      <c r="L23" s="60"/>
      <c r="M23" s="60"/>
      <c r="N23" s="60"/>
    </row>
    <row r="24" spans="2:14" x14ac:dyDescent="0.35">
      <c r="B24" s="24"/>
      <c r="C24" s="24"/>
      <c r="D24" s="24"/>
      <c r="I24" s="60"/>
      <c r="J24" s="60"/>
      <c r="K24" s="60"/>
      <c r="L24" s="60"/>
      <c r="M24" s="60"/>
      <c r="N24" s="60"/>
    </row>
    <row r="25" spans="2:14" ht="24" customHeight="1" x14ac:dyDescent="0.35">
      <c r="B25" s="24"/>
      <c r="C25" s="24"/>
      <c r="D25" s="24"/>
      <c r="I25" s="60"/>
      <c r="J25" s="60"/>
      <c r="K25" s="60"/>
      <c r="L25" s="60"/>
      <c r="M25" s="60"/>
      <c r="N25" s="60"/>
    </row>
    <row r="26" spans="2:14" ht="24" customHeight="1" x14ac:dyDescent="0.35">
      <c r="B26" s="24"/>
      <c r="C26" s="24"/>
      <c r="D26" s="24"/>
      <c r="I26" s="60"/>
      <c r="J26" s="60"/>
      <c r="K26" s="60"/>
      <c r="L26" s="60"/>
      <c r="M26" s="60"/>
      <c r="N26" s="60"/>
    </row>
    <row r="27" spans="2:14" x14ac:dyDescent="0.35">
      <c r="B27" s="24"/>
      <c r="C27" s="24"/>
      <c r="D27" s="24"/>
      <c r="I27" s="60"/>
      <c r="J27" s="60"/>
      <c r="K27" s="60"/>
      <c r="L27" s="60"/>
      <c r="M27" s="60"/>
      <c r="N27" s="60"/>
    </row>
    <row r="28" spans="2:14" x14ac:dyDescent="0.35">
      <c r="B28" s="24"/>
      <c r="C28" s="24"/>
      <c r="D28" s="24"/>
      <c r="I28" s="60"/>
      <c r="J28" s="60"/>
      <c r="K28" s="60"/>
      <c r="L28" s="60"/>
      <c r="M28" s="60"/>
      <c r="N28" s="60"/>
    </row>
    <row r="29" spans="2:14" x14ac:dyDescent="0.35">
      <c r="B29" s="24"/>
      <c r="C29" s="24"/>
      <c r="D29" s="24"/>
      <c r="I29" s="60"/>
      <c r="J29" s="60"/>
      <c r="K29" s="60"/>
      <c r="L29" s="60"/>
      <c r="M29" s="60"/>
      <c r="N29" s="60"/>
    </row>
    <row r="30" spans="2:14" x14ac:dyDescent="0.35">
      <c r="B30" s="24"/>
      <c r="C30" s="24"/>
      <c r="D30" s="24"/>
      <c r="I30" s="60"/>
      <c r="J30" s="60"/>
      <c r="K30" s="60"/>
      <c r="L30" s="60"/>
      <c r="M30" s="60"/>
      <c r="N30" s="60"/>
    </row>
    <row r="31" spans="2:14" x14ac:dyDescent="0.35">
      <c r="B31" s="24"/>
      <c r="C31" s="24"/>
      <c r="D31" s="24"/>
      <c r="I31" s="60"/>
      <c r="J31" s="60"/>
      <c r="K31" s="60"/>
      <c r="L31" s="60"/>
      <c r="M31" s="60"/>
      <c r="N31" s="60"/>
    </row>
    <row r="32" spans="2:14" x14ac:dyDescent="0.35">
      <c r="B32" s="24"/>
      <c r="C32" s="24"/>
      <c r="D32" s="24"/>
      <c r="I32" s="60"/>
      <c r="J32" s="60"/>
      <c r="K32" s="60"/>
      <c r="L32" s="60"/>
      <c r="M32" s="60"/>
      <c r="N32" s="60"/>
    </row>
  </sheetData>
  <mergeCells count="1">
    <mergeCell ref="B2:F2"/>
  </mergeCells>
  <pageMargins left="0.7" right="0.7" top="0.75" bottom="0.75" header="0.3" footer="0.3"/>
  <pageSetup paperSize="9" scale="4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6"/>
  <sheetViews>
    <sheetView zoomScaleNormal="100" workbookViewId="0">
      <selection activeCell="C23" sqref="C23"/>
    </sheetView>
  </sheetViews>
  <sheetFormatPr baseColWidth="10" defaultColWidth="11.453125" defaultRowHeight="12.5" x14ac:dyDescent="0.35"/>
  <cols>
    <col min="1" max="1" width="3.453125" style="60" customWidth="1"/>
    <col min="2" max="2" width="13.81640625" style="60" customWidth="1"/>
    <col min="3" max="16384" width="11.453125" style="60"/>
  </cols>
  <sheetData>
    <row r="2" spans="2:7" x14ac:dyDescent="0.35">
      <c r="B2" s="134" t="s">
        <v>362</v>
      </c>
    </row>
    <row r="4" spans="2:7" ht="25" x14ac:dyDescent="0.35">
      <c r="B4" s="251" t="s">
        <v>110</v>
      </c>
      <c r="C4" s="313" t="s">
        <v>331</v>
      </c>
      <c r="D4" s="313" t="s">
        <v>332</v>
      </c>
      <c r="E4" s="313" t="s">
        <v>367</v>
      </c>
      <c r="F4" s="313" t="s">
        <v>368</v>
      </c>
    </row>
    <row r="5" spans="2:7" ht="50" x14ac:dyDescent="0.35">
      <c r="B5" s="254" t="s">
        <v>264</v>
      </c>
      <c r="C5" s="256">
        <v>3891</v>
      </c>
      <c r="D5" s="256">
        <v>3560.6229400000002</v>
      </c>
      <c r="E5" s="258">
        <f>(C5*100)/C$12</f>
        <v>21.550816948213789</v>
      </c>
      <c r="F5" s="258">
        <f>(D5*100)/D$12</f>
        <v>19.33949493406671</v>
      </c>
    </row>
    <row r="6" spans="2:7" ht="25" x14ac:dyDescent="0.35">
      <c r="B6" s="254" t="s">
        <v>258</v>
      </c>
      <c r="C6" s="256">
        <v>8201</v>
      </c>
      <c r="D6" s="256">
        <v>8370.93</v>
      </c>
      <c r="E6" s="258">
        <f t="shared" ref="E6:E11" si="0">(C6*100)/C$12</f>
        <v>45.422320686790364</v>
      </c>
      <c r="F6" s="258">
        <f t="shared" ref="F6:F11" si="1">(D6*100)/D$12</f>
        <v>45.466639140517096</v>
      </c>
    </row>
    <row r="7" spans="2:7" ht="25" x14ac:dyDescent="0.35">
      <c r="B7" s="254" t="s">
        <v>265</v>
      </c>
      <c r="C7" s="256">
        <v>75</v>
      </c>
      <c r="D7" s="256">
        <v>106.84662</v>
      </c>
      <c r="E7" s="258">
        <f t="shared" si="0"/>
        <v>0.41539739684297977</v>
      </c>
      <c r="F7" s="258">
        <f t="shared" si="1"/>
        <v>0.58033655936962281</v>
      </c>
    </row>
    <row r="8" spans="2:7" ht="62.5" x14ac:dyDescent="0.35">
      <c r="B8" s="254" t="s">
        <v>266</v>
      </c>
      <c r="C8" s="256">
        <v>1936</v>
      </c>
      <c r="D8" s="256">
        <v>2365.70966</v>
      </c>
      <c r="E8" s="258">
        <f t="shared" si="0"/>
        <v>10.722791470506785</v>
      </c>
      <c r="F8" s="258">
        <f t="shared" si="1"/>
        <v>12.8493330397525</v>
      </c>
    </row>
    <row r="9" spans="2:7" x14ac:dyDescent="0.35">
      <c r="B9" s="254" t="s">
        <v>259</v>
      </c>
      <c r="C9" s="256">
        <v>44</v>
      </c>
      <c r="D9" s="256">
        <v>89.600480000000005</v>
      </c>
      <c r="E9" s="258">
        <f t="shared" si="0"/>
        <v>0.24369980614788148</v>
      </c>
      <c r="F9" s="258">
        <f t="shared" si="1"/>
        <v>0.48666428831409647</v>
      </c>
    </row>
    <row r="10" spans="2:7" ht="50" x14ac:dyDescent="0.35">
      <c r="B10" s="254" t="s">
        <v>260</v>
      </c>
      <c r="C10" s="256">
        <v>1430</v>
      </c>
      <c r="D10" s="256">
        <v>1347.04781</v>
      </c>
      <c r="E10" s="258">
        <f t="shared" si="0"/>
        <v>7.9202436998061483</v>
      </c>
      <c r="F10" s="258">
        <f t="shared" si="1"/>
        <v>7.3164793735336273</v>
      </c>
    </row>
    <row r="11" spans="2:7" ht="50" x14ac:dyDescent="0.35">
      <c r="B11" s="254" t="s">
        <v>261</v>
      </c>
      <c r="C11" s="257">
        <v>2478</v>
      </c>
      <c r="D11" s="256">
        <v>2570.39</v>
      </c>
      <c r="E11" s="258">
        <f t="shared" si="0"/>
        <v>13.724729991692053</v>
      </c>
      <c r="F11" s="258">
        <f t="shared" si="1"/>
        <v>13.961052664446333</v>
      </c>
    </row>
    <row r="12" spans="2:7" x14ac:dyDescent="0.35">
      <c r="B12" s="251" t="s">
        <v>44</v>
      </c>
      <c r="C12" s="259">
        <f>SUM(C5:C11)</f>
        <v>18055</v>
      </c>
      <c r="D12" s="259">
        <f>SUM(D5:D11)</f>
        <v>18411.147510000003</v>
      </c>
      <c r="E12" s="351"/>
      <c r="F12" s="351"/>
    </row>
    <row r="13" spans="2:7" x14ac:dyDescent="0.35">
      <c r="B13" s="110"/>
      <c r="C13" s="165"/>
      <c r="D13" s="165"/>
    </row>
    <row r="14" spans="2:7" ht="37.5" customHeight="1" x14ac:dyDescent="0.35">
      <c r="B14" s="372" t="s">
        <v>430</v>
      </c>
      <c r="C14" s="373"/>
      <c r="D14" s="373"/>
      <c r="E14" s="373"/>
      <c r="F14" s="373"/>
      <c r="G14" s="373"/>
    </row>
    <row r="15" spans="2:7" x14ac:dyDescent="0.35">
      <c r="B15" s="49" t="s">
        <v>388</v>
      </c>
    </row>
    <row r="16" spans="2:7" x14ac:dyDescent="0.35">
      <c r="B16" s="325" t="s">
        <v>274</v>
      </c>
    </row>
  </sheetData>
  <mergeCells count="1">
    <mergeCell ref="B14:G1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6"/>
  <sheetViews>
    <sheetView zoomScaleNormal="100" workbookViewId="0">
      <selection sqref="A1:XFD1"/>
    </sheetView>
  </sheetViews>
  <sheetFormatPr baseColWidth="10" defaultColWidth="11.453125" defaultRowHeight="12.5" x14ac:dyDescent="0.35"/>
  <cols>
    <col min="1" max="1" width="4.81640625" style="60" customWidth="1"/>
    <col min="2" max="2" width="17.1796875" style="60" customWidth="1"/>
    <col min="3" max="3" width="44.453125" style="60" bestFit="1" customWidth="1"/>
    <col min="4" max="5" width="11.453125" style="60"/>
    <col min="6" max="6" width="12.81640625" style="60" customWidth="1"/>
    <col min="7" max="7" width="13.453125" style="60" customWidth="1"/>
    <col min="8" max="8" width="14.26953125" style="60" customWidth="1"/>
    <col min="9" max="9" width="13.54296875" style="60" customWidth="1"/>
    <col min="10" max="11" width="15" style="60" customWidth="1"/>
    <col min="12" max="12" width="16" style="60" customWidth="1"/>
    <col min="13" max="13" width="17.453125" style="60" customWidth="1"/>
    <col min="14" max="14" width="16.453125" style="60" customWidth="1"/>
    <col min="15" max="15" width="12.81640625" style="60" customWidth="1"/>
    <col min="16" max="16384" width="11.453125" style="60"/>
  </cols>
  <sheetData>
    <row r="2" spans="2:16" x14ac:dyDescent="0.35">
      <c r="B2" s="311" t="s">
        <v>394</v>
      </c>
    </row>
    <row r="4" spans="2:16" ht="158.25" customHeight="1" x14ac:dyDescent="0.35">
      <c r="B4" s="210"/>
      <c r="C4" s="328" t="s">
        <v>283</v>
      </c>
      <c r="D4" s="211" t="s">
        <v>184</v>
      </c>
      <c r="E4" s="312" t="s">
        <v>347</v>
      </c>
      <c r="F4" s="212" t="s">
        <v>395</v>
      </c>
      <c r="G4" s="212" t="s">
        <v>279</v>
      </c>
      <c r="H4" s="312" t="s">
        <v>339</v>
      </c>
      <c r="I4" s="312" t="s">
        <v>340</v>
      </c>
      <c r="J4" s="312" t="s">
        <v>341</v>
      </c>
      <c r="K4" s="312" t="s">
        <v>342</v>
      </c>
      <c r="L4" s="211" t="s">
        <v>280</v>
      </c>
      <c r="M4" s="211" t="s">
        <v>281</v>
      </c>
      <c r="N4" s="211" t="s">
        <v>282</v>
      </c>
      <c r="O4" s="312" t="s">
        <v>343</v>
      </c>
    </row>
    <row r="5" spans="2:16" x14ac:dyDescent="0.35">
      <c r="B5" s="412" t="s">
        <v>224</v>
      </c>
      <c r="C5" s="60" t="s">
        <v>28</v>
      </c>
      <c r="D5" s="213">
        <v>2.9466613923495224</v>
      </c>
      <c r="E5" s="213">
        <v>59.859661687155437</v>
      </c>
      <c r="F5" s="214">
        <v>11.334213276993125</v>
      </c>
      <c r="G5" s="214">
        <v>88.738255951772473</v>
      </c>
      <c r="H5" s="215" t="s">
        <v>214</v>
      </c>
      <c r="I5" s="216">
        <v>7.2478369055889207</v>
      </c>
      <c r="J5" s="215" t="s">
        <v>214</v>
      </c>
      <c r="K5" s="216">
        <v>7.2478369055889207</v>
      </c>
      <c r="L5" s="216">
        <v>22.948645110711677</v>
      </c>
      <c r="M5" s="216">
        <v>19.159890057328809</v>
      </c>
      <c r="N5" s="216">
        <v>64.171253663451751</v>
      </c>
      <c r="O5" s="216">
        <v>12.318344349473561</v>
      </c>
      <c r="P5" s="343"/>
    </row>
    <row r="6" spans="2:16" x14ac:dyDescent="0.35">
      <c r="B6" s="412"/>
      <c r="C6" s="60" t="s">
        <v>29</v>
      </c>
      <c r="D6" s="217">
        <v>28.379923640831542</v>
      </c>
      <c r="E6" s="217">
        <v>60.228827735516305</v>
      </c>
      <c r="F6" s="218">
        <v>8.2658767626248899</v>
      </c>
      <c r="G6" s="218">
        <v>85.695712758957228</v>
      </c>
      <c r="H6" s="219">
        <v>10.476703209179087</v>
      </c>
      <c r="I6" s="219">
        <v>8.3031671374496518</v>
      </c>
      <c r="J6" s="219">
        <v>8.5632582506255943</v>
      </c>
      <c r="K6" s="219">
        <v>12.121878052271844</v>
      </c>
      <c r="L6" s="219">
        <v>26.16572635517748</v>
      </c>
      <c r="M6" s="219">
        <v>24.852054503619556</v>
      </c>
      <c r="N6" s="219">
        <v>55.788756564028404</v>
      </c>
      <c r="O6" s="219">
        <v>15.410665528783015</v>
      </c>
    </row>
    <row r="7" spans="2:16" x14ac:dyDescent="0.35">
      <c r="B7" s="412"/>
      <c r="C7" s="60" t="s">
        <v>30</v>
      </c>
      <c r="D7" s="217">
        <v>68.673414966818939</v>
      </c>
      <c r="E7" s="217">
        <v>59.522414842612179</v>
      </c>
      <c r="F7" s="218">
        <v>11.573216639688235</v>
      </c>
      <c r="G7" s="218">
        <v>86.230157703062886</v>
      </c>
      <c r="H7" s="219">
        <v>7.3792465392430415</v>
      </c>
      <c r="I7" s="219">
        <v>8.1314339086388738</v>
      </c>
      <c r="J7" s="219">
        <v>13.511170104732223</v>
      </c>
      <c r="K7" s="219">
        <v>20.790261449319736</v>
      </c>
      <c r="L7" s="219">
        <v>23.520705565651589</v>
      </c>
      <c r="M7" s="219">
        <v>26.254299720500935</v>
      </c>
      <c r="N7" s="219">
        <v>69.456107223816019</v>
      </c>
      <c r="O7" s="219">
        <v>15.932838152456398</v>
      </c>
    </row>
    <row r="8" spans="2:16" x14ac:dyDescent="0.35">
      <c r="B8" s="412"/>
      <c r="C8" s="220" t="s">
        <v>31</v>
      </c>
      <c r="D8" s="221">
        <v>99.999999999999986</v>
      </c>
      <c r="E8" s="221">
        <v>59.732831804772431</v>
      </c>
      <c r="F8" s="221">
        <v>10.619744630599053</v>
      </c>
      <c r="G8" s="221">
        <v>86.151285275599022</v>
      </c>
      <c r="H8" s="221">
        <v>8.0408609681605743</v>
      </c>
      <c r="I8" s="221">
        <v>8.154135056088478</v>
      </c>
      <c r="J8" s="221">
        <v>11.708828065590293</v>
      </c>
      <c r="K8" s="221">
        <v>17.931131464724842</v>
      </c>
      <c r="L8" s="221">
        <v>24.254503761436546</v>
      </c>
      <c r="M8" s="221">
        <v>25.64729536813298</v>
      </c>
      <c r="N8" s="221">
        <v>65.421596803338133</v>
      </c>
      <c r="O8" s="221">
        <v>15.674267548754239</v>
      </c>
    </row>
    <row r="9" spans="2:16" x14ac:dyDescent="0.35">
      <c r="B9" s="413" t="s">
        <v>225</v>
      </c>
      <c r="C9" s="60" t="s">
        <v>28</v>
      </c>
      <c r="D9" s="213">
        <v>4.6336261961251655</v>
      </c>
      <c r="E9" s="213">
        <v>50.208531110132732</v>
      </c>
      <c r="F9" s="214">
        <v>9.1867494926440703</v>
      </c>
      <c r="G9" s="214">
        <v>78.862905116867253</v>
      </c>
      <c r="H9" s="216">
        <v>2.9290759675074223</v>
      </c>
      <c r="I9" s="215" t="s">
        <v>214</v>
      </c>
      <c r="J9" s="215" t="s">
        <v>214</v>
      </c>
      <c r="K9" s="215" t="s">
        <v>214</v>
      </c>
      <c r="L9" s="216">
        <v>2.9290759675074223</v>
      </c>
      <c r="M9" s="216">
        <v>8.3199957082917315</v>
      </c>
      <c r="N9" s="216">
        <v>76.555789592063363</v>
      </c>
      <c r="O9" s="216">
        <v>13.963622222165476</v>
      </c>
    </row>
    <row r="10" spans="2:16" x14ac:dyDescent="0.35">
      <c r="B10" s="414"/>
      <c r="C10" s="60" t="s">
        <v>29</v>
      </c>
      <c r="D10" s="217">
        <v>27.60060842937304</v>
      </c>
      <c r="E10" s="217">
        <v>51.196319662607117</v>
      </c>
      <c r="F10" s="218">
        <v>12.171184568759356</v>
      </c>
      <c r="G10" s="218">
        <v>87.117892843384695</v>
      </c>
      <c r="H10" s="219">
        <v>16.659494439793487</v>
      </c>
      <c r="I10" s="219">
        <v>11.493593930099241</v>
      </c>
      <c r="J10" s="219">
        <v>11.602625259545004</v>
      </c>
      <c r="K10" s="219">
        <v>21.032297592262779</v>
      </c>
      <c r="L10" s="219">
        <v>25.187207021710655</v>
      </c>
      <c r="M10" s="219">
        <v>12.141860044708299</v>
      </c>
      <c r="N10" s="219">
        <v>87.214460501416454</v>
      </c>
      <c r="O10" s="219">
        <v>21.15287428447499</v>
      </c>
    </row>
    <row r="11" spans="2:16" x14ac:dyDescent="0.35">
      <c r="B11" s="414"/>
      <c r="C11" s="60" t="s">
        <v>30</v>
      </c>
      <c r="D11" s="217">
        <v>67.765765374501797</v>
      </c>
      <c r="E11" s="217">
        <v>53.41777724619655</v>
      </c>
      <c r="F11" s="218">
        <v>11.921075489455792</v>
      </c>
      <c r="G11" s="218">
        <v>88.814727255115187</v>
      </c>
      <c r="H11" s="219">
        <v>9.3241403371705811</v>
      </c>
      <c r="I11" s="219">
        <v>5.8801461535230723</v>
      </c>
      <c r="J11" s="219">
        <v>11.271437869184929</v>
      </c>
      <c r="K11" s="219">
        <v>11.188594853389882</v>
      </c>
      <c r="L11" s="219">
        <v>21.975553215542003</v>
      </c>
      <c r="M11" s="219">
        <v>16.862299703443021</v>
      </c>
      <c r="N11" s="219">
        <v>75.879135767093516</v>
      </c>
      <c r="O11" s="219">
        <v>14.492652989224069</v>
      </c>
    </row>
    <row r="12" spans="2:16" x14ac:dyDescent="0.35">
      <c r="B12" s="415"/>
      <c r="C12" s="220" t="s">
        <v>31</v>
      </c>
      <c r="D12" s="221">
        <v>100</v>
      </c>
      <c r="E12" s="221">
        <v>52.655936967466637</v>
      </c>
      <c r="F12" s="221">
        <v>11.867383964066198</v>
      </c>
      <c r="G12" s="221">
        <v>87.919675604965619</v>
      </c>
      <c r="H12" s="221">
        <v>11.052419322051698</v>
      </c>
      <c r="I12" s="221">
        <v>7.157027901183115</v>
      </c>
      <c r="J12" s="221">
        <v>10.840571306179147</v>
      </c>
      <c r="K12" s="221">
        <v>13.387079039192669</v>
      </c>
      <c r="L12" s="221">
        <v>21.979446647485716</v>
      </c>
      <c r="M12" s="221">
        <v>15.16361120141884</v>
      </c>
      <c r="N12" s="221">
        <v>79.039107970102748</v>
      </c>
      <c r="O12" s="221">
        <v>16.242692691981169</v>
      </c>
    </row>
    <row r="13" spans="2:16" x14ac:dyDescent="0.35">
      <c r="B13" s="413" t="s">
        <v>226</v>
      </c>
      <c r="C13" s="60" t="s">
        <v>28</v>
      </c>
      <c r="D13" s="213">
        <v>4.5143279429710654</v>
      </c>
      <c r="E13" s="213">
        <v>34.552853995689958</v>
      </c>
      <c r="F13" s="214">
        <v>16.982832949990325</v>
      </c>
      <c r="G13" s="214">
        <v>100</v>
      </c>
      <c r="H13" s="216">
        <v>7.1981906323468996</v>
      </c>
      <c r="I13" s="216">
        <v>7.1981906323468996</v>
      </c>
      <c r="J13" s="216">
        <v>16.885838309217672</v>
      </c>
      <c r="K13" s="216">
        <v>15.041122420364442</v>
      </c>
      <c r="L13" s="216">
        <v>33.030843315347632</v>
      </c>
      <c r="M13" s="216">
        <v>26.016138089759746</v>
      </c>
      <c r="N13" s="216">
        <v>38.657646414243274</v>
      </c>
      <c r="O13" s="216">
        <v>14.281424886788441</v>
      </c>
    </row>
    <row r="14" spans="2:16" x14ac:dyDescent="0.35">
      <c r="B14" s="414"/>
      <c r="C14" s="60" t="s">
        <v>29</v>
      </c>
      <c r="D14" s="217">
        <v>31.346684971264111</v>
      </c>
      <c r="E14" s="217">
        <v>32.025652041181353</v>
      </c>
      <c r="F14" s="218">
        <v>18.756273347478089</v>
      </c>
      <c r="G14" s="218">
        <v>88.810964757459615</v>
      </c>
      <c r="H14" s="219">
        <v>17.937353059198912</v>
      </c>
      <c r="I14" s="219">
        <v>13.745229651555389</v>
      </c>
      <c r="J14" s="219">
        <v>16.131307477611962</v>
      </c>
      <c r="K14" s="219">
        <v>22.243413528857857</v>
      </c>
      <c r="L14" s="219">
        <v>31.821498724466242</v>
      </c>
      <c r="M14" s="219">
        <v>12.47852403241937</v>
      </c>
      <c r="N14" s="219">
        <v>86.964204294825663</v>
      </c>
      <c r="O14" s="219">
        <v>28.662960979004513</v>
      </c>
    </row>
    <row r="15" spans="2:16" x14ac:dyDescent="0.35">
      <c r="B15" s="414"/>
      <c r="C15" s="60" t="s">
        <v>30</v>
      </c>
      <c r="D15" s="217">
        <v>64.138987085764825</v>
      </c>
      <c r="E15" s="217">
        <v>37.748722908109023</v>
      </c>
      <c r="F15" s="218">
        <v>16.160198842341661</v>
      </c>
      <c r="G15" s="218">
        <v>87.87160164339646</v>
      </c>
      <c r="H15" s="219">
        <v>13.694041583114801</v>
      </c>
      <c r="I15" s="219">
        <v>9.1952536651043886</v>
      </c>
      <c r="J15" s="219">
        <v>10.553374154595176</v>
      </c>
      <c r="K15" s="219">
        <v>18.203594968748941</v>
      </c>
      <c r="L15" s="219">
        <v>26.407937500882504</v>
      </c>
      <c r="M15" s="219">
        <v>11.707347793925109</v>
      </c>
      <c r="N15" s="219">
        <v>86.051229260009279</v>
      </c>
      <c r="O15" s="219">
        <v>21.407835150046104</v>
      </c>
    </row>
    <row r="16" spans="2:16" ht="39" customHeight="1" x14ac:dyDescent="0.35">
      <c r="B16" s="415"/>
      <c r="C16" s="220" t="s">
        <v>31</v>
      </c>
      <c r="D16" s="221">
        <v>100</v>
      </c>
      <c r="E16" s="221">
        <v>35.810457909436956</v>
      </c>
      <c r="F16" s="221">
        <v>16.923805647447882</v>
      </c>
      <c r="G16" s="221">
        <v>88.663227290177474</v>
      </c>
      <c r="H16" s="221">
        <v>14.730935049268115</v>
      </c>
      <c r="I16" s="221">
        <v>10.531366329318834</v>
      </c>
      <c r="J16" s="221">
        <v>12.587739540079159</v>
      </c>
      <c r="K16" s="221">
        <v>19.327179784256426</v>
      </c>
      <c r="L16" s="221">
        <v>28.403889171184861</v>
      </c>
      <c r="M16" s="221">
        <v>12.595031698605146</v>
      </c>
      <c r="N16" s="221">
        <v>84.197914914457897</v>
      </c>
      <c r="O16" s="221">
        <v>23.094999224168433</v>
      </c>
    </row>
    <row r="17" spans="2:16" ht="22.5" customHeight="1" x14ac:dyDescent="0.35">
      <c r="B17" s="413" t="s">
        <v>215</v>
      </c>
      <c r="C17" s="60" t="s">
        <v>28</v>
      </c>
      <c r="D17" s="216">
        <v>3.9397963700755643</v>
      </c>
      <c r="E17" s="213">
        <v>47.808988764045964</v>
      </c>
      <c r="F17" s="214">
        <v>11.851059150764829</v>
      </c>
      <c r="G17" s="214">
        <v>88.700220660003865</v>
      </c>
      <c r="H17" s="216">
        <v>3.4965163190140478</v>
      </c>
      <c r="I17" s="216">
        <v>4.5179488207132046</v>
      </c>
      <c r="J17" s="216">
        <v>5.6299648351371516</v>
      </c>
      <c r="K17" s="216">
        <v>7.1328874078495303</v>
      </c>
      <c r="L17" s="216">
        <v>18.815562204105223</v>
      </c>
      <c r="M17" s="216">
        <v>17.387779668571401</v>
      </c>
      <c r="N17" s="216">
        <v>60.301009908602566</v>
      </c>
      <c r="O17" s="216">
        <v>13.269712439951315</v>
      </c>
    </row>
    <row r="18" spans="2:16" x14ac:dyDescent="0.35">
      <c r="B18" s="414"/>
      <c r="C18" s="60" t="s">
        <v>29</v>
      </c>
      <c r="D18" s="219">
        <v>28.99513058875624</v>
      </c>
      <c r="E18" s="217">
        <v>48.619847328244262</v>
      </c>
      <c r="F18" s="218">
        <v>11.685622560563449</v>
      </c>
      <c r="G18" s="218">
        <v>86.794984742713126</v>
      </c>
      <c r="H18" s="219">
        <v>14.697050511134361</v>
      </c>
      <c r="I18" s="219">
        <v>10.981824532168929</v>
      </c>
      <c r="J18" s="219">
        <v>11.86493627721417</v>
      </c>
      <c r="K18" s="219">
        <v>18.005754245676336</v>
      </c>
      <c r="L18" s="219">
        <v>27.648425282534912</v>
      </c>
      <c r="M18" s="219">
        <v>17.108418462708098</v>
      </c>
      <c r="N18" s="219">
        <v>75.117872112207763</v>
      </c>
      <c r="O18" s="219">
        <v>20.05938131059261</v>
      </c>
    </row>
    <row r="19" spans="2:16" x14ac:dyDescent="0.35">
      <c r="B19" s="414"/>
      <c r="C19" s="60" t="s">
        <v>30</v>
      </c>
      <c r="D19" s="219">
        <v>67.065073041168191</v>
      </c>
      <c r="E19" s="217">
        <v>51.499669966997402</v>
      </c>
      <c r="F19" s="218">
        <v>12.624918803757627</v>
      </c>
      <c r="G19" s="218">
        <v>87.427225545852096</v>
      </c>
      <c r="H19" s="219">
        <v>9.7621014904685239</v>
      </c>
      <c r="I19" s="219">
        <v>7.7033883216108681</v>
      </c>
      <c r="J19" s="219">
        <v>11.967686806889727</v>
      </c>
      <c r="K19" s="219">
        <v>16.982210327485653</v>
      </c>
      <c r="L19" s="219">
        <v>23.827204866011737</v>
      </c>
      <c r="M19" s="219">
        <v>19.18531932157109</v>
      </c>
      <c r="N19" s="219">
        <v>76.140140338725473</v>
      </c>
      <c r="O19" s="219">
        <v>16.567213721879941</v>
      </c>
    </row>
    <row r="20" spans="2:16" x14ac:dyDescent="0.35">
      <c r="B20" s="415"/>
      <c r="C20" s="220" t="s">
        <v>31</v>
      </c>
      <c r="D20" s="221">
        <v>100</v>
      </c>
      <c r="E20" s="221">
        <v>50.519256308101426</v>
      </c>
      <c r="F20" s="221">
        <v>12.333955536193274</v>
      </c>
      <c r="G20" s="221">
        <v>87.298261652455935</v>
      </c>
      <c r="H20" s="221">
        <v>10.946145106350174</v>
      </c>
      <c r="I20" s="221">
        <v>8.5284753523039285</v>
      </c>
      <c r="J20" s="221">
        <v>11.688200816441071</v>
      </c>
      <c r="K20" s="221">
        <v>16.89094495633347</v>
      </c>
      <c r="L20" s="221">
        <v>24.737724200191895</v>
      </c>
      <c r="M20" s="221">
        <v>18.512299803345218</v>
      </c>
      <c r="N20" s="221">
        <v>75.219702845741779</v>
      </c>
      <c r="O20" s="221">
        <v>17.411164860145554</v>
      </c>
    </row>
    <row r="21" spans="2:16" ht="25" customHeight="1" x14ac:dyDescent="0.35">
      <c r="B21" s="418" t="s">
        <v>396</v>
      </c>
      <c r="C21" s="419"/>
      <c r="D21" s="265"/>
      <c r="E21" s="265"/>
      <c r="F21" s="265"/>
      <c r="G21" s="265"/>
      <c r="H21" s="265"/>
      <c r="I21" s="265"/>
      <c r="J21" s="265"/>
      <c r="K21" s="265"/>
      <c r="L21" s="265"/>
      <c r="M21" s="265"/>
      <c r="N21" s="265"/>
      <c r="O21" s="265"/>
    </row>
    <row r="22" spans="2:16" ht="28.5" customHeight="1" x14ac:dyDescent="0.35">
      <c r="B22" s="416" t="s">
        <v>426</v>
      </c>
      <c r="C22" s="417"/>
      <c r="D22" s="417"/>
      <c r="E22" s="417"/>
      <c r="F22" s="417"/>
      <c r="G22" s="417"/>
      <c r="H22" s="417"/>
      <c r="I22" s="417"/>
      <c r="J22" s="417"/>
      <c r="K22" s="417"/>
      <c r="L22" s="417"/>
      <c r="M22" s="265"/>
      <c r="N22" s="265"/>
      <c r="O22" s="265"/>
    </row>
    <row r="23" spans="2:16" x14ac:dyDescent="0.35">
      <c r="B23" s="333" t="s">
        <v>278</v>
      </c>
      <c r="C23" s="332"/>
      <c r="P23" s="343"/>
    </row>
    <row r="24" spans="2:16" ht="13.5" x14ac:dyDescent="0.35">
      <c r="B24" s="333" t="s">
        <v>284</v>
      </c>
    </row>
    <row r="26" spans="2:16" s="250" customFormat="1" x14ac:dyDescent="0.35"/>
  </sheetData>
  <mergeCells count="6">
    <mergeCell ref="B5:B8"/>
    <mergeCell ref="B9:B12"/>
    <mergeCell ref="B13:B16"/>
    <mergeCell ref="B17:B20"/>
    <mergeCell ref="B22:L22"/>
    <mergeCell ref="B21:C21"/>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3"/>
  <sheetViews>
    <sheetView showGridLines="0" tabSelected="1" zoomScaleNormal="100" workbookViewId="0">
      <selection activeCell="F17" sqref="F17"/>
    </sheetView>
  </sheetViews>
  <sheetFormatPr baseColWidth="10" defaultColWidth="11.453125" defaultRowHeight="12.5" x14ac:dyDescent="0.35"/>
  <cols>
    <col min="1" max="1" width="3.1796875" style="204" customWidth="1"/>
    <col min="2" max="2" width="35.26953125" style="204" customWidth="1"/>
    <col min="3" max="3" width="7.54296875" style="204" customWidth="1"/>
    <col min="4" max="4" width="7.81640625" style="204" customWidth="1"/>
    <col min="5" max="5" width="9.1796875" style="204" customWidth="1"/>
    <col min="6" max="6" width="8.54296875" style="204" customWidth="1"/>
    <col min="7" max="7" width="13.81640625" style="204" customWidth="1"/>
    <col min="8" max="16384" width="11.453125" style="204"/>
  </cols>
  <sheetData>
    <row r="1" spans="2:8" ht="10" customHeight="1" x14ac:dyDescent="0.35"/>
    <row r="2" spans="2:8" ht="25" customHeight="1" x14ac:dyDescent="0.35">
      <c r="B2" s="420" t="s">
        <v>393</v>
      </c>
      <c r="C2" s="421"/>
      <c r="D2" s="421"/>
      <c r="E2" s="421"/>
      <c r="F2" s="421"/>
      <c r="G2" s="421"/>
      <c r="H2" s="303"/>
    </row>
    <row r="3" spans="2:8" ht="30" customHeight="1" x14ac:dyDescent="0.35">
      <c r="B3" s="205" t="s">
        <v>171</v>
      </c>
      <c r="C3" s="205" t="s">
        <v>172</v>
      </c>
      <c r="D3" s="205" t="s">
        <v>49</v>
      </c>
      <c r="E3" s="205" t="s">
        <v>48</v>
      </c>
      <c r="F3" s="205" t="s">
        <v>173</v>
      </c>
      <c r="G3" s="205" t="s">
        <v>285</v>
      </c>
      <c r="H3" s="206"/>
    </row>
    <row r="4" spans="2:8" x14ac:dyDescent="0.35">
      <c r="B4" s="207" t="s">
        <v>174</v>
      </c>
      <c r="C4" s="208">
        <v>970</v>
      </c>
      <c r="D4" s="208">
        <v>1330</v>
      </c>
      <c r="E4" s="208">
        <v>1400</v>
      </c>
      <c r="F4" s="208">
        <v>1740</v>
      </c>
      <c r="G4" s="208">
        <v>3.4</v>
      </c>
    </row>
    <row r="5" spans="2:8" x14ac:dyDescent="0.35">
      <c r="B5" s="207" t="s">
        <v>175</v>
      </c>
      <c r="C5" s="208">
        <v>110</v>
      </c>
      <c r="D5" s="208">
        <v>510</v>
      </c>
      <c r="E5" s="208">
        <v>910</v>
      </c>
      <c r="F5" s="208">
        <v>1550</v>
      </c>
      <c r="G5" s="208">
        <v>98.8</v>
      </c>
    </row>
    <row r="6" spans="2:8" x14ac:dyDescent="0.35">
      <c r="B6" s="207" t="s">
        <v>176</v>
      </c>
      <c r="C6" s="208">
        <v>230</v>
      </c>
      <c r="D6" s="208">
        <v>430</v>
      </c>
      <c r="E6" s="208">
        <v>510</v>
      </c>
      <c r="F6" s="208">
        <v>680</v>
      </c>
      <c r="G6" s="208">
        <v>99.8</v>
      </c>
    </row>
    <row r="7" spans="2:8" x14ac:dyDescent="0.35">
      <c r="B7" s="207" t="s">
        <v>177</v>
      </c>
      <c r="C7" s="208">
        <v>160</v>
      </c>
      <c r="D7" s="208">
        <v>300</v>
      </c>
      <c r="E7" s="208">
        <v>400</v>
      </c>
      <c r="F7" s="208">
        <v>510</v>
      </c>
      <c r="G7" s="208">
        <v>98.7</v>
      </c>
    </row>
    <row r="8" spans="2:8" x14ac:dyDescent="0.35">
      <c r="B8" s="207" t="s">
        <v>178</v>
      </c>
      <c r="C8" s="208">
        <v>20</v>
      </c>
      <c r="D8" s="208">
        <v>70</v>
      </c>
      <c r="E8" s="208">
        <v>300</v>
      </c>
      <c r="F8" s="208">
        <v>160</v>
      </c>
      <c r="G8" s="208">
        <v>99.9</v>
      </c>
    </row>
    <row r="9" spans="2:8" x14ac:dyDescent="0.35">
      <c r="B9" s="207" t="s">
        <v>179</v>
      </c>
      <c r="C9" s="208">
        <v>110</v>
      </c>
      <c r="D9" s="208">
        <v>210</v>
      </c>
      <c r="E9" s="208">
        <v>370</v>
      </c>
      <c r="F9" s="208">
        <v>340</v>
      </c>
      <c r="G9" s="208">
        <v>99.9</v>
      </c>
    </row>
    <row r="10" spans="2:8" x14ac:dyDescent="0.35">
      <c r="B10" s="207" t="s">
        <v>180</v>
      </c>
      <c r="C10" s="208">
        <v>980</v>
      </c>
      <c r="D10" s="208">
        <v>1340</v>
      </c>
      <c r="E10" s="208">
        <v>1410</v>
      </c>
      <c r="F10" s="208">
        <v>1750</v>
      </c>
      <c r="G10" s="208">
        <v>2.8</v>
      </c>
    </row>
    <row r="11" spans="2:8" x14ac:dyDescent="0.35">
      <c r="B11" s="207" t="s">
        <v>247</v>
      </c>
      <c r="C11" s="208">
        <v>100</v>
      </c>
      <c r="D11" s="208">
        <v>430</v>
      </c>
      <c r="E11" s="208">
        <v>830</v>
      </c>
      <c r="F11" s="208">
        <v>1320</v>
      </c>
      <c r="G11" s="208">
        <v>98.5</v>
      </c>
    </row>
    <row r="12" spans="2:8" ht="10" customHeight="1" x14ac:dyDescent="0.35"/>
    <row r="13" spans="2:8" ht="70.5" customHeight="1" x14ac:dyDescent="0.35">
      <c r="B13" s="422" t="s">
        <v>364</v>
      </c>
      <c r="C13" s="423"/>
      <c r="D13" s="423"/>
      <c r="E13" s="423"/>
      <c r="F13" s="423"/>
      <c r="G13" s="423"/>
    </row>
  </sheetData>
  <mergeCells count="2">
    <mergeCell ref="B2:G2"/>
    <mergeCell ref="B13:G13"/>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6"/>
  <sheetViews>
    <sheetView zoomScale="93" zoomScaleNormal="93" workbookViewId="0">
      <selection activeCell="B2" sqref="B2"/>
    </sheetView>
  </sheetViews>
  <sheetFormatPr baseColWidth="10" defaultColWidth="11.453125" defaultRowHeight="12.5" x14ac:dyDescent="0.35"/>
  <cols>
    <col min="1" max="1" width="3.1796875" style="60" customWidth="1"/>
    <col min="2" max="16384" width="11.453125" style="60"/>
  </cols>
  <sheetData>
    <row r="2" spans="2:14" x14ac:dyDescent="0.35">
      <c r="B2" s="319" t="s">
        <v>369</v>
      </c>
    </row>
    <row r="3" spans="2:14" x14ac:dyDescent="0.35">
      <c r="B3" s="188"/>
      <c r="C3" s="126"/>
      <c r="D3" s="126"/>
      <c r="E3" s="126"/>
      <c r="F3" s="126"/>
      <c r="G3" s="126"/>
      <c r="H3" s="126"/>
      <c r="I3" s="126" t="s">
        <v>182</v>
      </c>
      <c r="J3" s="126"/>
      <c r="K3" s="126"/>
      <c r="L3" s="127"/>
      <c r="M3" s="127"/>
      <c r="N3" s="127"/>
    </row>
    <row r="4" spans="2:14" ht="25" x14ac:dyDescent="0.35">
      <c r="B4" s="314"/>
      <c r="C4" s="322" t="s">
        <v>216</v>
      </c>
      <c r="D4" s="322" t="s">
        <v>217</v>
      </c>
      <c r="E4" s="322" t="s">
        <v>218</v>
      </c>
      <c r="F4" s="322" t="s">
        <v>219</v>
      </c>
      <c r="G4" s="322" t="s">
        <v>220</v>
      </c>
      <c r="H4" s="322" t="s">
        <v>221</v>
      </c>
      <c r="I4" s="322" t="s">
        <v>16</v>
      </c>
      <c r="J4" s="126"/>
      <c r="K4" s="126"/>
      <c r="L4" s="127"/>
      <c r="M4" s="127"/>
      <c r="N4" s="127"/>
    </row>
    <row r="5" spans="2:14" x14ac:dyDescent="0.35">
      <c r="B5" s="314" t="s">
        <v>263</v>
      </c>
      <c r="C5" s="315">
        <f t="shared" ref="C5:I6" si="0">(C15*100)/$I15</f>
        <v>16.428414074170963</v>
      </c>
      <c r="D5" s="315">
        <f t="shared" si="0"/>
        <v>38.124487983532859</v>
      </c>
      <c r="E5" s="315">
        <f>(E15*100)/$I15</f>
        <v>18.619156128019608</v>
      </c>
      <c r="F5" s="315">
        <f t="shared" si="0"/>
        <v>20.169146145849826</v>
      </c>
      <c r="G5" s="315">
        <f t="shared" si="0"/>
        <v>4.3634129382688851</v>
      </c>
      <c r="H5" s="315">
        <f t="shared" si="0"/>
        <v>2.295382730157856</v>
      </c>
      <c r="I5" s="316">
        <f t="shared" si="0"/>
        <v>100</v>
      </c>
      <c r="J5" s="126"/>
      <c r="K5" s="126"/>
      <c r="L5" s="127"/>
      <c r="M5" s="127"/>
      <c r="N5" s="127"/>
    </row>
    <row r="6" spans="2:14" ht="25" x14ac:dyDescent="0.35">
      <c r="B6" s="314" t="s">
        <v>6</v>
      </c>
      <c r="C6" s="315">
        <f t="shared" si="0"/>
        <v>0.10468961907254515</v>
      </c>
      <c r="D6" s="315">
        <f t="shared" si="0"/>
        <v>1.2527064645839778</v>
      </c>
      <c r="E6" s="315">
        <f t="shared" si="0"/>
        <v>4.2078088938590019</v>
      </c>
      <c r="F6" s="315">
        <f t="shared" si="0"/>
        <v>18.816769373527801</v>
      </c>
      <c r="G6" s="315">
        <f t="shared" si="0"/>
        <v>19.099907206928549</v>
      </c>
      <c r="H6" s="315">
        <f t="shared" si="0"/>
        <v>56.518118442028126</v>
      </c>
      <c r="I6" s="316">
        <f t="shared" si="0"/>
        <v>100</v>
      </c>
      <c r="J6" s="126"/>
      <c r="K6" s="126"/>
      <c r="L6" s="127"/>
      <c r="M6" s="127"/>
      <c r="N6" s="127"/>
    </row>
    <row r="7" spans="2:14" x14ac:dyDescent="0.35">
      <c r="B7" s="188"/>
      <c r="C7" s="126"/>
      <c r="D7" s="126"/>
      <c r="E7" s="126"/>
      <c r="F7" s="126"/>
      <c r="G7" s="126"/>
      <c r="H7" s="126"/>
      <c r="I7" s="126"/>
      <c r="J7" s="126"/>
      <c r="K7" s="126"/>
      <c r="L7" s="127"/>
      <c r="M7" s="127"/>
      <c r="N7" s="127"/>
    </row>
    <row r="8" spans="2:14" ht="25.5" customHeight="1" x14ac:dyDescent="0.35">
      <c r="B8" s="374" t="s">
        <v>382</v>
      </c>
      <c r="C8" s="374"/>
      <c r="D8" s="374"/>
      <c r="E8" s="374"/>
      <c r="F8" s="374"/>
      <c r="G8" s="374"/>
      <c r="H8" s="374"/>
      <c r="I8" s="374"/>
      <c r="J8" s="374"/>
      <c r="K8" s="374"/>
      <c r="L8" s="374"/>
      <c r="M8" s="374"/>
      <c r="N8" s="374"/>
    </row>
    <row r="9" spans="2:14" ht="25.5" customHeight="1" x14ac:dyDescent="0.35">
      <c r="B9" s="375" t="s">
        <v>345</v>
      </c>
      <c r="C9" s="376"/>
      <c r="D9" s="376"/>
      <c r="E9" s="376"/>
      <c r="F9" s="376"/>
      <c r="G9" s="376"/>
      <c r="H9" s="376"/>
      <c r="I9" s="376"/>
      <c r="J9" s="324"/>
      <c r="K9" s="324"/>
      <c r="L9" s="324"/>
      <c r="M9" s="324"/>
      <c r="N9" s="324"/>
    </row>
    <row r="10" spans="2:14" x14ac:dyDescent="0.35">
      <c r="B10" s="320" t="s">
        <v>387</v>
      </c>
      <c r="C10" s="188"/>
      <c r="D10" s="188"/>
      <c r="E10" s="188"/>
      <c r="F10" s="128"/>
      <c r="G10" s="349"/>
      <c r="H10" s="128"/>
      <c r="I10" s="128"/>
      <c r="J10" s="128"/>
      <c r="K10" s="128"/>
      <c r="L10" s="127"/>
      <c r="M10" s="350"/>
      <c r="N10" s="127"/>
    </row>
    <row r="11" spans="2:14" x14ac:dyDescent="0.35">
      <c r="B11" s="321" t="s">
        <v>370</v>
      </c>
      <c r="C11" s="128"/>
      <c r="D11" s="128"/>
      <c r="E11" s="128"/>
      <c r="F11" s="128"/>
      <c r="G11" s="128"/>
      <c r="H11" s="128"/>
      <c r="I11" s="128"/>
      <c r="J11" s="128"/>
      <c r="K11" s="128"/>
      <c r="L11" s="127"/>
      <c r="M11" s="350"/>
      <c r="N11" s="127"/>
    </row>
    <row r="12" spans="2:14" x14ac:dyDescent="0.35">
      <c r="B12" s="266"/>
      <c r="C12" s="267"/>
      <c r="D12" s="69"/>
      <c r="E12" s="69"/>
      <c r="F12" s="69"/>
      <c r="G12" s="69"/>
      <c r="H12" s="69"/>
      <c r="I12" s="69"/>
      <c r="J12" s="69"/>
      <c r="K12" s="69"/>
      <c r="L12" s="127"/>
      <c r="M12" s="350"/>
      <c r="N12" s="127"/>
    </row>
    <row r="13" spans="2:14" x14ac:dyDescent="0.35">
      <c r="J13" s="306"/>
      <c r="K13" s="317" t="s">
        <v>328</v>
      </c>
    </row>
    <row r="14" spans="2:14" ht="25" x14ac:dyDescent="0.35">
      <c r="B14" s="318"/>
      <c r="C14" s="424" t="s">
        <v>216</v>
      </c>
      <c r="D14" s="424" t="s">
        <v>217</v>
      </c>
      <c r="E14" s="424" t="s">
        <v>218</v>
      </c>
      <c r="F14" s="424" t="s">
        <v>219</v>
      </c>
      <c r="G14" s="424" t="s">
        <v>220</v>
      </c>
      <c r="H14" s="424" t="s">
        <v>221</v>
      </c>
      <c r="I14" s="424" t="s">
        <v>16</v>
      </c>
      <c r="J14" s="424" t="s">
        <v>17</v>
      </c>
      <c r="K14" s="424"/>
    </row>
    <row r="15" spans="2:14" x14ac:dyDescent="0.35">
      <c r="B15" s="318" t="s">
        <v>165</v>
      </c>
      <c r="C15" s="260">
        <v>95455</v>
      </c>
      <c r="D15" s="260">
        <v>221517</v>
      </c>
      <c r="E15" s="260">
        <v>108184</v>
      </c>
      <c r="F15" s="260">
        <v>117190</v>
      </c>
      <c r="G15" s="260">
        <v>25353</v>
      </c>
      <c r="H15" s="260">
        <v>13337</v>
      </c>
      <c r="I15" s="260">
        <v>581036</v>
      </c>
      <c r="J15" s="260">
        <v>13632</v>
      </c>
      <c r="K15" s="260">
        <v>594668</v>
      </c>
    </row>
    <row r="16" spans="2:14" ht="25" x14ac:dyDescent="0.35">
      <c r="B16" s="318" t="s">
        <v>6</v>
      </c>
      <c r="C16" s="261">
        <v>88</v>
      </c>
      <c r="D16" s="261">
        <v>1053</v>
      </c>
      <c r="E16" s="261">
        <v>3537</v>
      </c>
      <c r="F16" s="261">
        <v>15817</v>
      </c>
      <c r="G16" s="261">
        <v>16055</v>
      </c>
      <c r="H16" s="261">
        <v>47508</v>
      </c>
      <c r="I16" s="261">
        <v>84058</v>
      </c>
      <c r="J16" s="261">
        <v>15567</v>
      </c>
      <c r="K16" s="261">
        <v>99625</v>
      </c>
    </row>
  </sheetData>
  <mergeCells count="2">
    <mergeCell ref="B8:N8"/>
    <mergeCell ref="B9:I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0"/>
  <sheetViews>
    <sheetView showGridLines="0" zoomScaleNormal="100" workbookViewId="0">
      <selection activeCell="A3" sqref="A3:XFD3"/>
    </sheetView>
  </sheetViews>
  <sheetFormatPr baseColWidth="10" defaultColWidth="11.453125" defaultRowHeight="12.5" x14ac:dyDescent="0.35"/>
  <cols>
    <col min="1" max="1" width="3.7265625" style="123" customWidth="1"/>
    <col min="2" max="2" width="28.453125" style="123" customWidth="1"/>
    <col min="3" max="3" width="13.26953125" style="123" customWidth="1"/>
    <col min="4" max="4" width="11.54296875" style="123" bestFit="1" customWidth="1"/>
    <col min="5" max="5" width="10.26953125" style="123" customWidth="1"/>
    <col min="6" max="7" width="11.453125" style="123"/>
    <col min="8" max="8" width="11.453125" style="123" customWidth="1"/>
    <col min="9" max="16384" width="11.453125" style="123"/>
  </cols>
  <sheetData>
    <row r="2" spans="2:10" x14ac:dyDescent="0.35">
      <c r="B2" s="222" t="s">
        <v>361</v>
      </c>
      <c r="J2" s="225"/>
    </row>
    <row r="3" spans="2:10" x14ac:dyDescent="0.35">
      <c r="B3" s="122"/>
    </row>
    <row r="4" spans="2:10" x14ac:dyDescent="0.35">
      <c r="B4" s="122"/>
    </row>
    <row r="5" spans="2:10" ht="23.25" customHeight="1" x14ac:dyDescent="0.35">
      <c r="B5" s="340" t="s">
        <v>143</v>
      </c>
      <c r="C5" s="377" t="s">
        <v>424</v>
      </c>
      <c r="D5" s="378"/>
      <c r="E5" s="379"/>
      <c r="F5" s="377" t="s">
        <v>371</v>
      </c>
      <c r="G5" s="378"/>
      <c r="H5" s="379"/>
    </row>
    <row r="6" spans="2:10" x14ac:dyDescent="0.35">
      <c r="B6" s="241"/>
      <c r="C6" s="242" t="s">
        <v>267</v>
      </c>
      <c r="D6" s="242" t="s">
        <v>268</v>
      </c>
      <c r="E6" s="242" t="s">
        <v>144</v>
      </c>
      <c r="F6" s="242" t="s">
        <v>267</v>
      </c>
      <c r="G6" s="242" t="s">
        <v>268</v>
      </c>
      <c r="H6" s="242" t="s">
        <v>144</v>
      </c>
    </row>
    <row r="7" spans="2:10" x14ac:dyDescent="0.35">
      <c r="B7" s="243" t="s">
        <v>45</v>
      </c>
      <c r="C7" s="244">
        <v>92.071857914068005</v>
      </c>
      <c r="D7" s="244">
        <v>48.575473632240374</v>
      </c>
      <c r="E7" s="244">
        <v>74.67641886971245</v>
      </c>
      <c r="F7" s="244">
        <v>77.82245590652245</v>
      </c>
      <c r="G7" s="244">
        <v>31.983941331264674</v>
      </c>
      <c r="H7" s="244">
        <v>34.641070571091028</v>
      </c>
      <c r="I7" s="245"/>
    </row>
    <row r="8" spans="2:10" x14ac:dyDescent="0.35">
      <c r="B8" s="243" t="s">
        <v>145</v>
      </c>
      <c r="C8" s="244">
        <v>95.887496484296378</v>
      </c>
      <c r="D8" s="244">
        <v>66.764180130936879</v>
      </c>
      <c r="E8" s="244">
        <v>84.242242201089738</v>
      </c>
      <c r="F8" s="244">
        <v>79.709391332374622</v>
      </c>
      <c r="G8" s="244">
        <v>40.977437131767644</v>
      </c>
      <c r="H8" s="244">
        <v>43.214130801372242</v>
      </c>
      <c r="I8" s="245"/>
    </row>
    <row r="9" spans="2:10" x14ac:dyDescent="0.35">
      <c r="B9" s="243" t="s">
        <v>46</v>
      </c>
      <c r="C9" s="246">
        <v>99.515614304440078</v>
      </c>
      <c r="D9" s="246">
        <v>95.614090294675009</v>
      </c>
      <c r="E9" s="246">
        <v>97.956092489088604</v>
      </c>
      <c r="F9" s="246">
        <v>95.205724239577336</v>
      </c>
      <c r="G9" s="246">
        <v>84.658310113084397</v>
      </c>
      <c r="H9" s="246">
        <v>85.266098157858465</v>
      </c>
      <c r="I9" s="245"/>
    </row>
    <row r="10" spans="2:10" x14ac:dyDescent="0.35">
      <c r="B10" s="243" t="s">
        <v>146</v>
      </c>
      <c r="C10" s="244">
        <v>97.248850990003916</v>
      </c>
      <c r="D10" s="244">
        <v>68.861029327523951</v>
      </c>
      <c r="E10" s="244">
        <v>85.898486530059415</v>
      </c>
      <c r="F10" s="244">
        <v>80.520462031399177</v>
      </c>
      <c r="G10" s="244">
        <v>36.810484404235744</v>
      </c>
      <c r="H10" s="244">
        <v>39.344910842801312</v>
      </c>
      <c r="I10" s="245"/>
    </row>
    <row r="11" spans="2:10" x14ac:dyDescent="0.35">
      <c r="B11" s="243" t="s">
        <v>47</v>
      </c>
      <c r="C11" s="244">
        <v>98.883142356529291</v>
      </c>
      <c r="D11" s="244">
        <v>84.600381837846101</v>
      </c>
      <c r="E11" s="244">
        <v>93.172327546123768</v>
      </c>
      <c r="F11" s="244">
        <v>90.697947055154103</v>
      </c>
      <c r="G11" s="244">
        <v>66.958221239547527</v>
      </c>
      <c r="H11" s="244">
        <v>68.324226012214524</v>
      </c>
      <c r="I11" s="245"/>
    </row>
    <row r="12" spans="2:10" x14ac:dyDescent="0.35">
      <c r="B12" s="243" t="s">
        <v>147</v>
      </c>
      <c r="C12" s="244">
        <v>92.109594389746121</v>
      </c>
      <c r="D12" s="244">
        <v>54.224294770715829</v>
      </c>
      <c r="E12" s="244">
        <v>76.960543556083479</v>
      </c>
      <c r="F12" s="244">
        <v>69.087082002516368</v>
      </c>
      <c r="G12" s="244">
        <v>29.690712660725147</v>
      </c>
      <c r="H12" s="244">
        <v>31.971154467108079</v>
      </c>
      <c r="I12" s="245"/>
    </row>
    <row r="13" spans="2:10" x14ac:dyDescent="0.35">
      <c r="B13" s="243" t="s">
        <v>148</v>
      </c>
      <c r="C13" s="244">
        <v>93.644276983410023</v>
      </c>
      <c r="D13" s="244">
        <v>69.007135764717376</v>
      </c>
      <c r="E13" s="244">
        <v>83.788656551252387</v>
      </c>
      <c r="F13" s="244">
        <v>68.516640298853986</v>
      </c>
      <c r="G13" s="244">
        <v>30.751928312948024</v>
      </c>
      <c r="H13" s="244">
        <v>32.941020828544687</v>
      </c>
      <c r="I13" s="245"/>
    </row>
    <row r="14" spans="2:10" x14ac:dyDescent="0.35">
      <c r="B14" s="243" t="s">
        <v>149</v>
      </c>
      <c r="C14" s="244">
        <v>94.788806585232408</v>
      </c>
      <c r="D14" s="244">
        <v>76.479480395958404</v>
      </c>
      <c r="E14" s="244">
        <v>87.464907712399736</v>
      </c>
      <c r="F14" s="244">
        <v>68.40918693864387</v>
      </c>
      <c r="G14" s="244">
        <v>35.180740416587895</v>
      </c>
      <c r="H14" s="244">
        <v>37.103186745253097</v>
      </c>
      <c r="I14" s="245"/>
    </row>
    <row r="15" spans="2:10" x14ac:dyDescent="0.35">
      <c r="B15" s="243" t="s">
        <v>213</v>
      </c>
      <c r="C15" s="244">
        <v>54.1</v>
      </c>
      <c r="D15" s="244">
        <v>36.9</v>
      </c>
      <c r="E15" s="244">
        <v>91</v>
      </c>
      <c r="F15" s="244">
        <v>1.1000000000000001</v>
      </c>
      <c r="G15" s="244">
        <v>19.399999999999999</v>
      </c>
      <c r="H15" s="244">
        <v>20.5</v>
      </c>
    </row>
    <row r="16" spans="2:10" ht="10.5" customHeight="1" x14ac:dyDescent="0.35"/>
    <row r="17" spans="2:6" ht="17" customHeight="1" x14ac:dyDescent="0.35">
      <c r="B17" s="123" t="s">
        <v>425</v>
      </c>
    </row>
    <row r="18" spans="2:6" ht="52.5" customHeight="1" x14ac:dyDescent="0.35">
      <c r="B18" s="380" t="s">
        <v>333</v>
      </c>
      <c r="C18" s="380"/>
      <c r="D18" s="380"/>
      <c r="E18" s="380"/>
      <c r="F18" s="380"/>
    </row>
    <row r="19" spans="2:6" ht="38.25" customHeight="1" x14ac:dyDescent="0.35">
      <c r="B19" s="380" t="s">
        <v>392</v>
      </c>
      <c r="C19" s="380"/>
      <c r="D19" s="380"/>
      <c r="E19" s="380"/>
      <c r="F19" s="380"/>
    </row>
    <row r="20" spans="2:6" ht="18" customHeight="1" x14ac:dyDescent="0.35">
      <c r="B20" s="341" t="s">
        <v>262</v>
      </c>
    </row>
  </sheetData>
  <mergeCells count="4">
    <mergeCell ref="C5:E5"/>
    <mergeCell ref="F5:H5"/>
    <mergeCell ref="B18:F18"/>
    <mergeCell ref="B19:F19"/>
  </mergeCells>
  <pageMargins left="0.7" right="0.7" top="0.75" bottom="0.75" header="0.3" footer="0.3"/>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74"/>
  <sheetViews>
    <sheetView showGridLines="0" topLeftCell="A61" zoomScale="108" zoomScaleNormal="108" workbookViewId="0">
      <selection activeCell="B73" sqref="B73:J73"/>
    </sheetView>
  </sheetViews>
  <sheetFormatPr baseColWidth="10" defaultColWidth="11.453125" defaultRowHeight="12.5" x14ac:dyDescent="0.35"/>
  <cols>
    <col min="1" max="1" width="3.7265625" style="123" customWidth="1"/>
    <col min="2" max="2" width="11.453125" style="123"/>
    <col min="3" max="3" width="11.54296875" style="123" bestFit="1" customWidth="1"/>
    <col min="4" max="4" width="11.7265625" style="123" bestFit="1" customWidth="1"/>
    <col min="5" max="5" width="11.453125" style="123"/>
    <col min="6" max="6" width="12.453125" style="123" bestFit="1" customWidth="1"/>
    <col min="7" max="8" width="11.453125" style="123"/>
    <col min="9" max="9" width="12.26953125" style="123" bestFit="1" customWidth="1"/>
    <col min="10" max="14" width="11.453125" style="123"/>
    <col min="15" max="15" width="15.7265625" style="123" customWidth="1"/>
    <col min="16" max="16384" width="11.453125" style="123"/>
  </cols>
  <sheetData>
    <row r="2" spans="2:10" x14ac:dyDescent="0.35">
      <c r="B2" s="222" t="s">
        <v>360</v>
      </c>
      <c r="J2" s="225"/>
    </row>
    <row r="3" spans="2:10" x14ac:dyDescent="0.35">
      <c r="B3" s="122"/>
    </row>
    <row r="4" spans="2:10" x14ac:dyDescent="0.35">
      <c r="B4" s="381" t="s">
        <v>170</v>
      </c>
      <c r="C4" s="381"/>
      <c r="D4" s="381"/>
      <c r="E4" s="381"/>
      <c r="F4" s="381"/>
    </row>
    <row r="5" spans="2:10" ht="66" customHeight="1" x14ac:dyDescent="0.35">
      <c r="B5" s="226" t="s">
        <v>169</v>
      </c>
      <c r="C5" s="226" t="s">
        <v>372</v>
      </c>
      <c r="D5" s="226" t="s">
        <v>373</v>
      </c>
      <c r="E5" s="227" t="s">
        <v>375</v>
      </c>
      <c r="F5" s="227" t="s">
        <v>374</v>
      </c>
    </row>
    <row r="6" spans="2:10" x14ac:dyDescent="0.35">
      <c r="B6" s="228">
        <v>50</v>
      </c>
      <c r="C6" s="229">
        <f>(G6*100)/($H$70-$G$70)</f>
        <v>-1.1059647374859115E-2</v>
      </c>
      <c r="D6" s="229">
        <f t="shared" ref="D6:D21" si="0">(H6*100)/($H$70-$G$70)</f>
        <v>1.4019887585566004E-2</v>
      </c>
      <c r="E6" s="229">
        <f>(I6*100)/($J$70-$I$70)</f>
        <v>-4.5418595752612506E-3</v>
      </c>
      <c r="F6" s="229">
        <f>(J6*100)/($J$70-$I$70)</f>
        <v>4.9381995872972958E-3</v>
      </c>
      <c r="G6" s="230">
        <v>-11</v>
      </c>
      <c r="H6" s="230">
        <v>13.9442749134839</v>
      </c>
      <c r="I6" s="228">
        <v>-27</v>
      </c>
      <c r="J6" s="230">
        <v>29.356123113814601</v>
      </c>
    </row>
    <row r="7" spans="2:10" x14ac:dyDescent="0.35">
      <c r="B7" s="231">
        <v>51</v>
      </c>
      <c r="C7" s="232">
        <f t="shared" ref="C7:C69" si="1">(G7*100)/($H$70-$G$70)</f>
        <v>-2.0108449772471119E-2</v>
      </c>
      <c r="D7" s="232">
        <f t="shared" si="0"/>
        <v>1.3784276344713685E-2</v>
      </c>
      <c r="E7" s="232">
        <f t="shared" ref="E7:F69" si="2">(I7*100)/($J$70-$I$70)</f>
        <v>-5.7193787244030564E-3</v>
      </c>
      <c r="F7" s="232">
        <f t="shared" si="2"/>
        <v>4.8517944264326049E-3</v>
      </c>
      <c r="G7" s="233">
        <v>-20</v>
      </c>
      <c r="H7" s="233">
        <v>13.7099343815003</v>
      </c>
      <c r="I7" s="231">
        <v>-34</v>
      </c>
      <c r="J7" s="233">
        <v>28.8424702135678</v>
      </c>
    </row>
    <row r="8" spans="2:10" x14ac:dyDescent="0.35">
      <c r="B8" s="231">
        <v>52</v>
      </c>
      <c r="C8" s="232">
        <f t="shared" si="1"/>
        <v>-2.0108449772471119E-2</v>
      </c>
      <c r="D8" s="232">
        <f t="shared" si="0"/>
        <v>3.2717643917790078E-2</v>
      </c>
      <c r="E8" s="232">
        <f t="shared" si="2"/>
        <v>-7.5697659587687519E-3</v>
      </c>
      <c r="F8" s="232">
        <f t="shared" si="2"/>
        <v>7.309014062393226E-3</v>
      </c>
      <c r="G8" s="233">
        <v>-20</v>
      </c>
      <c r="H8" s="233">
        <v>32.5411896869158</v>
      </c>
      <c r="I8" s="231">
        <v>-45</v>
      </c>
      <c r="J8" s="233">
        <v>43.449907777755499</v>
      </c>
    </row>
    <row r="9" spans="2:10" x14ac:dyDescent="0.35">
      <c r="B9" s="231">
        <v>53</v>
      </c>
      <c r="C9" s="232">
        <f t="shared" si="1"/>
        <v>-4.2227744522189352E-2</v>
      </c>
      <c r="D9" s="232">
        <f t="shared" si="0"/>
        <v>2.4029059979824817E-2</v>
      </c>
      <c r="E9" s="232">
        <f t="shared" si="2"/>
        <v>-9.9248042570523626E-3</v>
      </c>
      <c r="F9" s="232">
        <f t="shared" si="2"/>
        <v>1.0548951651916185E-2</v>
      </c>
      <c r="G9" s="233">
        <v>-42</v>
      </c>
      <c r="H9" s="233">
        <v>23.8994654005811</v>
      </c>
      <c r="I9" s="231">
        <v>-59</v>
      </c>
      <c r="J9" s="233">
        <v>62.710370032819398</v>
      </c>
    </row>
    <row r="10" spans="2:10" x14ac:dyDescent="0.35">
      <c r="B10" s="231">
        <v>54</v>
      </c>
      <c r="C10" s="232">
        <f t="shared" si="1"/>
        <v>-4.6249434476683574E-2</v>
      </c>
      <c r="D10" s="232">
        <f t="shared" si="0"/>
        <v>4.0531430228582174E-2</v>
      </c>
      <c r="E10" s="232">
        <f t="shared" si="2"/>
        <v>-1.8167438301045002E-2</v>
      </c>
      <c r="F10" s="232">
        <f t="shared" si="2"/>
        <v>1.5515919130076911E-2</v>
      </c>
      <c r="G10" s="233">
        <v>-46</v>
      </c>
      <c r="H10" s="233">
        <v>40.312834342974099</v>
      </c>
      <c r="I10" s="231">
        <v>-108</v>
      </c>
      <c r="J10" s="233">
        <v>92.237509674213001</v>
      </c>
    </row>
    <row r="11" spans="2:10" x14ac:dyDescent="0.35">
      <c r="B11" s="231">
        <v>55</v>
      </c>
      <c r="C11" s="232">
        <f t="shared" si="1"/>
        <v>-4.3233167010812909E-2</v>
      </c>
      <c r="D11" s="232">
        <f t="shared" si="0"/>
        <v>5.3809632886035519E-2</v>
      </c>
      <c r="E11" s="232">
        <f t="shared" si="2"/>
        <v>-2.9437978728545144E-2</v>
      </c>
      <c r="F11" s="232">
        <f t="shared" si="2"/>
        <v>1.6941859551763489E-2</v>
      </c>
      <c r="G11" s="233">
        <v>-43</v>
      </c>
      <c r="H11" s="233">
        <v>53.519424416000497</v>
      </c>
      <c r="I11" s="231">
        <v>-175</v>
      </c>
      <c r="J11" s="233">
        <v>100.714300016927</v>
      </c>
    </row>
    <row r="12" spans="2:10" x14ac:dyDescent="0.35">
      <c r="B12" s="231">
        <v>56</v>
      </c>
      <c r="C12" s="232">
        <f t="shared" si="1"/>
        <v>-5.5298236874295581E-2</v>
      </c>
      <c r="D12" s="232">
        <f t="shared" si="0"/>
        <v>5.7369892877684132E-2</v>
      </c>
      <c r="E12" s="232">
        <f t="shared" si="2"/>
        <v>-3.51573574529482E-2</v>
      </c>
      <c r="F12" s="232">
        <f t="shared" si="2"/>
        <v>3.2335807225773595E-2</v>
      </c>
      <c r="G12" s="233">
        <v>-55</v>
      </c>
      <c r="H12" s="233">
        <v>57.060483057450497</v>
      </c>
      <c r="I12" s="231">
        <v>-209</v>
      </c>
      <c r="J12" s="233">
        <v>192.22672577799099</v>
      </c>
    </row>
    <row r="13" spans="2:10" x14ac:dyDescent="0.35">
      <c r="B13" s="231">
        <v>57</v>
      </c>
      <c r="C13" s="232">
        <f t="shared" si="1"/>
        <v>-8.2444644067131589E-2</v>
      </c>
      <c r="D13" s="232">
        <f t="shared" si="0"/>
        <v>7.4254200898635409E-2</v>
      </c>
      <c r="E13" s="232">
        <f t="shared" si="2"/>
        <v>-5.0465106391791678E-2</v>
      </c>
      <c r="F13" s="232">
        <f t="shared" si="2"/>
        <v>3.6049469242052865E-2</v>
      </c>
      <c r="G13" s="233">
        <v>-82</v>
      </c>
      <c r="H13" s="233">
        <v>73.8537298885078</v>
      </c>
      <c r="I13" s="231">
        <v>-300</v>
      </c>
      <c r="J13" s="233">
        <v>214.303338402848</v>
      </c>
    </row>
    <row r="14" spans="2:10" x14ac:dyDescent="0.35">
      <c r="B14" s="231">
        <v>58</v>
      </c>
      <c r="C14" s="232">
        <f t="shared" si="1"/>
        <v>-0.12065069863482672</v>
      </c>
      <c r="D14" s="232">
        <f t="shared" si="0"/>
        <v>9.2342346299624609E-2</v>
      </c>
      <c r="E14" s="232">
        <f t="shared" si="2"/>
        <v>-6.3922468096269461E-2</v>
      </c>
      <c r="F14" s="232">
        <f t="shared" si="2"/>
        <v>4.6082511650608463E-2</v>
      </c>
      <c r="G14" s="233">
        <v>-120</v>
      </c>
      <c r="H14" s="233">
        <v>91.844321511092502</v>
      </c>
      <c r="I14" s="231">
        <v>-380</v>
      </c>
      <c r="J14" s="233">
        <v>273.94678191803399</v>
      </c>
    </row>
    <row r="15" spans="2:10" x14ac:dyDescent="0.35">
      <c r="B15" s="231">
        <v>59</v>
      </c>
      <c r="C15" s="232">
        <f t="shared" si="1"/>
        <v>-0.14980795080490983</v>
      </c>
      <c r="D15" s="232">
        <f t="shared" si="0"/>
        <v>0.11762474997744174</v>
      </c>
      <c r="E15" s="232">
        <f t="shared" si="2"/>
        <v>-8.8313936185635433E-2</v>
      </c>
      <c r="F15" s="232">
        <f t="shared" si="2"/>
        <v>6.6490745509324489E-2</v>
      </c>
      <c r="G15" s="233">
        <v>-149</v>
      </c>
      <c r="H15" s="233">
        <v>116.990371021512</v>
      </c>
      <c r="I15" s="231">
        <v>-525</v>
      </c>
      <c r="J15" s="233">
        <v>395.267642912209</v>
      </c>
    </row>
    <row r="16" spans="2:10" x14ac:dyDescent="0.35">
      <c r="B16" s="231">
        <v>60</v>
      </c>
      <c r="C16" s="232">
        <f t="shared" si="1"/>
        <v>-0.20309534270195831</v>
      </c>
      <c r="D16" s="232">
        <f t="shared" si="0"/>
        <v>0.17047910138798944</v>
      </c>
      <c r="E16" s="232">
        <f t="shared" si="2"/>
        <v>-0.1345736170447778</v>
      </c>
      <c r="F16" s="232">
        <f t="shared" si="2"/>
        <v>9.1994279373873902E-2</v>
      </c>
      <c r="G16" s="233">
        <v>-202</v>
      </c>
      <c r="H16" s="233">
        <v>169.55966602793899</v>
      </c>
      <c r="I16" s="231">
        <v>-800</v>
      </c>
      <c r="J16" s="233">
        <v>546.87854213364199</v>
      </c>
    </row>
    <row r="17" spans="2:15" x14ac:dyDescent="0.35">
      <c r="B17" s="231">
        <v>61</v>
      </c>
      <c r="C17" s="232">
        <f t="shared" si="1"/>
        <v>-0.28051287432597211</v>
      </c>
      <c r="D17" s="232">
        <f t="shared" si="0"/>
        <v>0.27747258910775502</v>
      </c>
      <c r="E17" s="232">
        <f t="shared" si="2"/>
        <v>-0.15728291492108407</v>
      </c>
      <c r="F17" s="232">
        <f t="shared" si="2"/>
        <v>0.13910956160812391</v>
      </c>
      <c r="G17" s="233">
        <v>-279</v>
      </c>
      <c r="H17" s="233">
        <v>275.97611178124799</v>
      </c>
      <c r="I17" s="231">
        <v>-935</v>
      </c>
      <c r="J17" s="233">
        <v>826.96483701905299</v>
      </c>
    </row>
    <row r="18" spans="2:15" x14ac:dyDescent="0.35">
      <c r="B18" s="231">
        <v>62</v>
      </c>
      <c r="C18" s="232">
        <f t="shared" si="1"/>
        <v>-0.34888160355237391</v>
      </c>
      <c r="D18" s="232">
        <f t="shared" si="0"/>
        <v>0.35192195960754191</v>
      </c>
      <c r="E18" s="232">
        <f t="shared" si="2"/>
        <v>-0.20976662556854742</v>
      </c>
      <c r="F18" s="232">
        <f t="shared" si="2"/>
        <v>0.14248406751939344</v>
      </c>
      <c r="G18" s="233">
        <v>-347</v>
      </c>
      <c r="H18" s="233">
        <v>350.02395867366198</v>
      </c>
      <c r="I18" s="231">
        <v>-1247</v>
      </c>
      <c r="J18" s="233">
        <v>847.02526779514903</v>
      </c>
    </row>
    <row r="19" spans="2:15" x14ac:dyDescent="0.35">
      <c r="B19" s="231">
        <v>63</v>
      </c>
      <c r="C19" s="232">
        <f t="shared" si="1"/>
        <v>-0.45847265481234151</v>
      </c>
      <c r="D19" s="232">
        <f t="shared" si="0"/>
        <v>0.39133538858035222</v>
      </c>
      <c r="E19" s="232">
        <f t="shared" si="2"/>
        <v>-0.24761545536239116</v>
      </c>
      <c r="F19" s="232">
        <f t="shared" si="2"/>
        <v>0.18211061338888007</v>
      </c>
      <c r="G19" s="233">
        <v>-456</v>
      </c>
      <c r="H19" s="233">
        <v>389.22482141422802</v>
      </c>
      <c r="I19" s="231">
        <v>-1472</v>
      </c>
      <c r="J19" s="233">
        <v>1082.59325943976</v>
      </c>
    </row>
    <row r="20" spans="2:15" x14ac:dyDescent="0.35">
      <c r="B20" s="231">
        <v>64</v>
      </c>
      <c r="C20" s="232">
        <f t="shared" si="1"/>
        <v>-0.49265701942554241</v>
      </c>
      <c r="D20" s="232">
        <f t="shared" si="0"/>
        <v>0.49525084053888491</v>
      </c>
      <c r="E20" s="232">
        <f t="shared" si="2"/>
        <v>-0.28798754047582453</v>
      </c>
      <c r="F20" s="232">
        <f t="shared" si="2"/>
        <v>0.20656185353415105</v>
      </c>
      <c r="G20" s="233">
        <v>-490</v>
      </c>
      <c r="H20" s="233">
        <v>492.57983200365197</v>
      </c>
      <c r="I20" s="231">
        <v>-1712</v>
      </c>
      <c r="J20" s="233">
        <v>1227.94858647766</v>
      </c>
    </row>
    <row r="21" spans="2:15" x14ac:dyDescent="0.35">
      <c r="B21" s="231">
        <v>65</v>
      </c>
      <c r="C21" s="232">
        <f t="shared" si="1"/>
        <v>-0.62939447787834601</v>
      </c>
      <c r="D21" s="232">
        <f t="shared" si="0"/>
        <v>0.53408537181112103</v>
      </c>
      <c r="E21" s="232">
        <f t="shared" si="2"/>
        <v>-0.31473404686347412</v>
      </c>
      <c r="F21" s="232">
        <f t="shared" si="2"/>
        <v>0.26717642129441743</v>
      </c>
      <c r="G21" s="233">
        <v>-626</v>
      </c>
      <c r="H21" s="233">
        <v>531.20491918008997</v>
      </c>
      <c r="I21" s="231">
        <v>-1871</v>
      </c>
      <c r="J21" s="233">
        <v>1588.2841059731199</v>
      </c>
    </row>
    <row r="22" spans="2:15" x14ac:dyDescent="0.35">
      <c r="B22" s="231">
        <v>66</v>
      </c>
      <c r="C22" s="232">
        <f t="shared" si="1"/>
        <v>-0.65050835013944075</v>
      </c>
      <c r="D22" s="232">
        <f t="shared" ref="D22:D69" si="3">(H22*100)/($H$70-$G$70)</f>
        <v>0.67319693610903653</v>
      </c>
      <c r="E22" s="232">
        <f t="shared" si="2"/>
        <v>-0.32230381282224285</v>
      </c>
      <c r="F22" s="232">
        <f t="shared" si="2"/>
        <v>0.2659673086200155</v>
      </c>
      <c r="G22" s="233">
        <v>-647</v>
      </c>
      <c r="H22" s="233">
        <v>669.56622089352402</v>
      </c>
      <c r="I22" s="231">
        <v>-1916</v>
      </c>
      <c r="J22" s="233">
        <v>1581.09629189215</v>
      </c>
    </row>
    <row r="23" spans="2:15" x14ac:dyDescent="0.35">
      <c r="B23" s="231">
        <v>67</v>
      </c>
      <c r="C23" s="232">
        <f t="shared" si="1"/>
        <v>-0.80735425836471542</v>
      </c>
      <c r="D23" s="232">
        <f t="shared" si="3"/>
        <v>0.69717234960875785</v>
      </c>
      <c r="E23" s="232">
        <f t="shared" si="2"/>
        <v>-0.37377822134187033</v>
      </c>
      <c r="F23" s="232">
        <f t="shared" si="2"/>
        <v>0.32221718787702974</v>
      </c>
      <c r="G23" s="233">
        <v>-803</v>
      </c>
      <c r="H23" s="233">
        <v>693.41232914254897</v>
      </c>
      <c r="I23" s="231">
        <v>-2222</v>
      </c>
      <c r="J23" s="233">
        <v>1915.4850405473801</v>
      </c>
    </row>
    <row r="24" spans="2:15" x14ac:dyDescent="0.35">
      <c r="B24" s="231">
        <v>68</v>
      </c>
      <c r="C24" s="232">
        <f t="shared" si="1"/>
        <v>-0.84958200288690477</v>
      </c>
      <c r="D24" s="232">
        <f t="shared" si="3"/>
        <v>0.92212238560014292</v>
      </c>
      <c r="E24" s="232">
        <f t="shared" si="2"/>
        <v>-0.40372085113433342</v>
      </c>
      <c r="F24" s="232">
        <f t="shared" si="2"/>
        <v>0.36870781213136677</v>
      </c>
      <c r="G24" s="233">
        <v>-845</v>
      </c>
      <c r="H24" s="233">
        <v>917.14915474244799</v>
      </c>
      <c r="I24" s="231">
        <v>-2400</v>
      </c>
      <c r="J24" s="233">
        <v>2191.8579301241998</v>
      </c>
    </row>
    <row r="25" spans="2:15" x14ac:dyDescent="0.35">
      <c r="B25" s="231">
        <v>69</v>
      </c>
      <c r="C25" s="232">
        <f t="shared" si="1"/>
        <v>-0.94710798428338971</v>
      </c>
      <c r="D25" s="232">
        <f t="shared" si="3"/>
        <v>1.0143684934244346</v>
      </c>
      <c r="E25" s="232">
        <f t="shared" si="2"/>
        <v>-0.4449340213542966</v>
      </c>
      <c r="F25" s="232">
        <f t="shared" si="2"/>
        <v>0.41800249962177827</v>
      </c>
      <c r="G25" s="233">
        <v>-942</v>
      </c>
      <c r="H25" s="233">
        <v>1008.89775681577</v>
      </c>
      <c r="I25" s="231">
        <v>-2645</v>
      </c>
      <c r="J25" s="233">
        <v>2484.9001389786099</v>
      </c>
    </row>
    <row r="26" spans="2:15" x14ac:dyDescent="0.35">
      <c r="B26" s="231">
        <v>70</v>
      </c>
      <c r="C26" s="232">
        <f t="shared" si="1"/>
        <v>-0.91694530962468301</v>
      </c>
      <c r="D26" s="232">
        <f t="shared" si="3"/>
        <v>1.1330081178152929</v>
      </c>
      <c r="E26" s="232">
        <f t="shared" si="2"/>
        <v>-0.46192394050619984</v>
      </c>
      <c r="F26" s="232">
        <f t="shared" si="2"/>
        <v>0.46725098716359847</v>
      </c>
      <c r="G26" s="233">
        <v>-912</v>
      </c>
      <c r="H26" s="233">
        <v>1126.8975287855401</v>
      </c>
      <c r="I26" s="231">
        <v>-2746</v>
      </c>
      <c r="J26" s="233">
        <v>2777.6677029235302</v>
      </c>
    </row>
    <row r="27" spans="2:15" x14ac:dyDescent="0.35">
      <c r="B27" s="231">
        <v>71</v>
      </c>
      <c r="C27" s="232">
        <f t="shared" si="1"/>
        <v>-0.96520558907861376</v>
      </c>
      <c r="D27" s="232">
        <f t="shared" si="3"/>
        <v>1.2146310788238164</v>
      </c>
      <c r="E27" s="232">
        <f t="shared" si="2"/>
        <v>-0.49624021285261816</v>
      </c>
      <c r="F27" s="232">
        <f t="shared" si="2"/>
        <v>0.52535543957605524</v>
      </c>
      <c r="G27" s="233">
        <v>-960</v>
      </c>
      <c r="H27" s="233">
        <v>1208.08027726401</v>
      </c>
      <c r="I27" s="231">
        <v>-2950</v>
      </c>
      <c r="J27" s="233">
        <v>3123.0813356305898</v>
      </c>
    </row>
    <row r="28" spans="2:15" x14ac:dyDescent="0.35">
      <c r="B28" s="231">
        <v>72</v>
      </c>
      <c r="C28" s="232">
        <f t="shared" si="1"/>
        <v>-0.90488023976120036</v>
      </c>
      <c r="D28" s="232">
        <f t="shared" si="3"/>
        <v>1.2913091177336495</v>
      </c>
      <c r="E28" s="232">
        <f t="shared" si="2"/>
        <v>-0.55528438733101437</v>
      </c>
      <c r="F28" s="232">
        <f t="shared" si="2"/>
        <v>0.60615163119058946</v>
      </c>
      <c r="G28" s="233">
        <v>-900</v>
      </c>
      <c r="H28" s="233">
        <v>1284.3447728143401</v>
      </c>
      <c r="I28" s="231">
        <v>-3301</v>
      </c>
      <c r="J28" s="233">
        <v>3603.3905872584201</v>
      </c>
    </row>
    <row r="29" spans="2:15" x14ac:dyDescent="0.35">
      <c r="B29" s="231">
        <v>73</v>
      </c>
      <c r="C29" s="232">
        <f t="shared" si="1"/>
        <v>-0.99637368622594391</v>
      </c>
      <c r="D29" s="232">
        <f t="shared" si="3"/>
        <v>1.3263419706120834</v>
      </c>
      <c r="E29" s="232">
        <f t="shared" si="2"/>
        <v>-0.53122935328426035</v>
      </c>
      <c r="F29" s="232">
        <f t="shared" si="2"/>
        <v>0.68139880100267791</v>
      </c>
      <c r="G29" s="233">
        <v>-991</v>
      </c>
      <c r="H29" s="233">
        <v>1319.1886849754801</v>
      </c>
      <c r="I29" s="231">
        <v>-3158</v>
      </c>
      <c r="J29" s="233">
        <v>4050.71255995713</v>
      </c>
    </row>
    <row r="30" spans="2:15" x14ac:dyDescent="0.35">
      <c r="B30" s="231">
        <v>74</v>
      </c>
      <c r="C30" s="232">
        <f t="shared" si="1"/>
        <v>-0.7912674985467385</v>
      </c>
      <c r="D30" s="232">
        <f t="shared" si="3"/>
        <v>1.2316673179884723</v>
      </c>
      <c r="E30" s="232">
        <f t="shared" si="2"/>
        <v>-0.45166270220653554</v>
      </c>
      <c r="F30" s="232">
        <f t="shared" si="2"/>
        <v>0.57255068217048333</v>
      </c>
      <c r="G30" s="233">
        <v>-787</v>
      </c>
      <c r="H30" s="233">
        <v>1225.02463583707</v>
      </c>
      <c r="I30" s="231">
        <v>-2685</v>
      </c>
      <c r="J30" s="233">
        <v>3403.6429709991298</v>
      </c>
    </row>
    <row r="31" spans="2:15" x14ac:dyDescent="0.35">
      <c r="B31" s="231">
        <v>75</v>
      </c>
      <c r="C31" s="232">
        <f t="shared" si="1"/>
        <v>-0.79428376601260919</v>
      </c>
      <c r="D31" s="232">
        <f t="shared" si="3"/>
        <v>1.201366598837722</v>
      </c>
      <c r="E31" s="232">
        <f t="shared" si="2"/>
        <v>-0.46478362986840133</v>
      </c>
      <c r="F31" s="232">
        <f t="shared" si="2"/>
        <v>0.65668537077897216</v>
      </c>
      <c r="G31" s="233">
        <v>-790</v>
      </c>
      <c r="H31" s="233">
        <v>1194.88733585263</v>
      </c>
      <c r="I31" s="231">
        <v>-2763</v>
      </c>
      <c r="J31" s="233">
        <v>3903.7985911337601</v>
      </c>
    </row>
    <row r="32" spans="2:15" x14ac:dyDescent="0.35">
      <c r="B32" s="231">
        <v>76</v>
      </c>
      <c r="C32" s="232">
        <f t="shared" si="1"/>
        <v>-0.76412109135390249</v>
      </c>
      <c r="D32" s="232">
        <f t="shared" si="3"/>
        <v>1.3594125095906533</v>
      </c>
      <c r="E32" s="232">
        <f t="shared" si="2"/>
        <v>-0.51608982136672288</v>
      </c>
      <c r="F32" s="232">
        <f t="shared" si="2"/>
        <v>0.73327914417768425</v>
      </c>
      <c r="G32" s="233">
        <v>-760</v>
      </c>
      <c r="H32" s="233">
        <v>1352.08086647407</v>
      </c>
      <c r="I32" s="231">
        <v>-3068</v>
      </c>
      <c r="J32" s="233">
        <v>4359.1257203628202</v>
      </c>
      <c r="K32" s="234"/>
      <c r="L32" s="234"/>
      <c r="M32" s="234"/>
      <c r="N32" s="234"/>
      <c r="O32" s="234"/>
    </row>
    <row r="33" spans="2:10" x14ac:dyDescent="0.35">
      <c r="B33" s="231">
        <v>77</v>
      </c>
      <c r="C33" s="232">
        <f t="shared" si="1"/>
        <v>-0.69876862959337138</v>
      </c>
      <c r="D33" s="232">
        <f t="shared" si="3"/>
        <v>1.3409933047969649</v>
      </c>
      <c r="E33" s="232">
        <f t="shared" si="2"/>
        <v>-0.53375260860384999</v>
      </c>
      <c r="F33" s="232">
        <f t="shared" si="2"/>
        <v>0.84138512387731224</v>
      </c>
      <c r="G33" s="233">
        <v>-695</v>
      </c>
      <c r="H33" s="233">
        <v>1333.7610009428099</v>
      </c>
      <c r="I33" s="231">
        <v>-3173</v>
      </c>
      <c r="J33" s="233">
        <v>5001.7835136130798</v>
      </c>
    </row>
    <row r="34" spans="2:10" x14ac:dyDescent="0.35">
      <c r="B34" s="231">
        <v>78</v>
      </c>
      <c r="C34" s="232">
        <f t="shared" si="1"/>
        <v>-0.71686623438859542</v>
      </c>
      <c r="D34" s="232">
        <f t="shared" si="3"/>
        <v>1.4346904322479999</v>
      </c>
      <c r="E34" s="232">
        <f t="shared" si="2"/>
        <v>-0.53106113626295437</v>
      </c>
      <c r="F34" s="232">
        <f t="shared" si="2"/>
        <v>0.89189716428282995</v>
      </c>
      <c r="G34" s="233">
        <v>-713</v>
      </c>
      <c r="H34" s="233">
        <v>1426.95279694024</v>
      </c>
      <c r="I34" s="231">
        <v>-3157</v>
      </c>
      <c r="J34" s="233">
        <v>5302.0625223207699</v>
      </c>
    </row>
    <row r="35" spans="2:10" x14ac:dyDescent="0.35">
      <c r="B35" s="231">
        <v>79</v>
      </c>
      <c r="C35" s="232">
        <f t="shared" si="1"/>
        <v>-0.75205602149041983</v>
      </c>
      <c r="D35" s="232">
        <f t="shared" si="3"/>
        <v>1.760715214195341</v>
      </c>
      <c r="E35" s="232">
        <f t="shared" si="2"/>
        <v>-0.59935724691317915</v>
      </c>
      <c r="F35" s="232">
        <f t="shared" si="2"/>
        <v>1.1582618486741381</v>
      </c>
      <c r="G35" s="233">
        <v>-748</v>
      </c>
      <c r="H35" s="233">
        <v>1751.2192477470801</v>
      </c>
      <c r="I35" s="231">
        <v>-3563</v>
      </c>
      <c r="J35" s="233">
        <v>6885.5210946064699</v>
      </c>
    </row>
    <row r="36" spans="2:10" x14ac:dyDescent="0.35">
      <c r="B36" s="231">
        <v>80</v>
      </c>
      <c r="C36" s="232">
        <f t="shared" si="1"/>
        <v>-0.89583143736358839</v>
      </c>
      <c r="D36" s="232">
        <f t="shared" si="3"/>
        <v>2.1083435688062662</v>
      </c>
      <c r="E36" s="232">
        <f t="shared" si="2"/>
        <v>-0.73224869374489721</v>
      </c>
      <c r="F36" s="232">
        <f t="shared" si="2"/>
        <v>1.4444725235986891</v>
      </c>
      <c r="G36" s="233">
        <v>-891</v>
      </c>
      <c r="H36" s="233">
        <v>2096.9727578827401</v>
      </c>
      <c r="I36" s="231">
        <v>-4353</v>
      </c>
      <c r="J36" s="233">
        <v>8586.9581590754606</v>
      </c>
    </row>
    <row r="37" spans="2:10" x14ac:dyDescent="0.35">
      <c r="B37" s="231">
        <v>81</v>
      </c>
      <c r="C37" s="232">
        <f t="shared" si="1"/>
        <v>-0.80735425836471542</v>
      </c>
      <c r="D37" s="232">
        <f t="shared" si="3"/>
        <v>2.4209667026345572</v>
      </c>
      <c r="E37" s="232">
        <f t="shared" si="2"/>
        <v>-0.80088123843773396</v>
      </c>
      <c r="F37" s="232">
        <f t="shared" si="2"/>
        <v>1.6879293563230024</v>
      </c>
      <c r="G37" s="233">
        <v>-803</v>
      </c>
      <c r="H37" s="233">
        <v>2407.90983892643</v>
      </c>
      <c r="I37" s="231">
        <v>-4761</v>
      </c>
      <c r="J37" s="233">
        <v>10034.236388318899</v>
      </c>
    </row>
    <row r="38" spans="2:10" x14ac:dyDescent="0.35">
      <c r="B38" s="231">
        <v>82</v>
      </c>
      <c r="C38" s="232">
        <f t="shared" si="1"/>
        <v>-0.87672841007974078</v>
      </c>
      <c r="D38" s="232">
        <f t="shared" si="3"/>
        <v>2.7539182454715503</v>
      </c>
      <c r="E38" s="232">
        <f t="shared" si="2"/>
        <v>-0.88297114483504835</v>
      </c>
      <c r="F38" s="232">
        <f t="shared" si="2"/>
        <v>1.9258290902729809</v>
      </c>
      <c r="G38" s="233">
        <v>-872</v>
      </c>
      <c r="H38" s="233">
        <v>2739.0656929125598</v>
      </c>
      <c r="I38" s="231">
        <v>-5249</v>
      </c>
      <c r="J38" s="233">
        <v>11448.479323445301</v>
      </c>
    </row>
    <row r="39" spans="2:10" x14ac:dyDescent="0.35">
      <c r="B39" s="231">
        <v>83</v>
      </c>
      <c r="C39" s="232">
        <f t="shared" si="1"/>
        <v>-0.91694530962468301</v>
      </c>
      <c r="D39" s="232">
        <f t="shared" si="3"/>
        <v>2.9634688797349713</v>
      </c>
      <c r="E39" s="232">
        <f t="shared" si="2"/>
        <v>-0.97044399591415398</v>
      </c>
      <c r="F39" s="232">
        <f t="shared" si="2"/>
        <v>2.252381478726929</v>
      </c>
      <c r="G39" s="233">
        <v>-912</v>
      </c>
      <c r="H39" s="233">
        <v>2947.4861695127001</v>
      </c>
      <c r="I39" s="231">
        <v>-5769</v>
      </c>
      <c r="J39" s="233">
        <v>13389.7358379093</v>
      </c>
    </row>
    <row r="40" spans="2:10" x14ac:dyDescent="0.35">
      <c r="B40" s="231">
        <v>84</v>
      </c>
      <c r="C40" s="232">
        <f t="shared" si="1"/>
        <v>-0.95716220916962524</v>
      </c>
      <c r="D40" s="232">
        <f t="shared" si="3"/>
        <v>3.2912366551815406</v>
      </c>
      <c r="E40" s="232">
        <f t="shared" si="2"/>
        <v>-1.0491695618853489</v>
      </c>
      <c r="F40" s="232">
        <f t="shared" si="2"/>
        <v>2.6219760079796828</v>
      </c>
      <c r="G40" s="233">
        <v>-952</v>
      </c>
      <c r="H40" s="233">
        <v>3273.4862134298501</v>
      </c>
      <c r="I40" s="231">
        <v>-6237</v>
      </c>
      <c r="J40" s="233">
        <v>15586.8650367464</v>
      </c>
    </row>
    <row r="41" spans="2:10" x14ac:dyDescent="0.35">
      <c r="B41" s="231">
        <v>85</v>
      </c>
      <c r="C41" s="232">
        <f t="shared" si="1"/>
        <v>-0.9692272790331079</v>
      </c>
      <c r="D41" s="232">
        <f t="shared" si="3"/>
        <v>3.5360007342972217</v>
      </c>
      <c r="E41" s="232">
        <f t="shared" si="2"/>
        <v>-1.1225121831747529</v>
      </c>
      <c r="F41" s="232">
        <f t="shared" si="2"/>
        <v>3.0194134445315992</v>
      </c>
      <c r="G41" s="233">
        <v>-964</v>
      </c>
      <c r="H41" s="233">
        <v>3516.9302201884102</v>
      </c>
      <c r="I41" s="231">
        <v>-6673</v>
      </c>
      <c r="J41" s="233">
        <v>17949.512011864401</v>
      </c>
    </row>
    <row r="42" spans="2:10" x14ac:dyDescent="0.35">
      <c r="B42" s="231">
        <v>86</v>
      </c>
      <c r="C42" s="232">
        <f t="shared" si="1"/>
        <v>-0.98833030631695551</v>
      </c>
      <c r="D42" s="232">
        <f t="shared" si="3"/>
        <v>3.7136709070427525</v>
      </c>
      <c r="E42" s="232">
        <f t="shared" si="2"/>
        <v>-1.1726408555239327</v>
      </c>
      <c r="F42" s="232">
        <f t="shared" si="2"/>
        <v>3.4548666709717955</v>
      </c>
      <c r="G42" s="233">
        <v>-983</v>
      </c>
      <c r="H42" s="233">
        <v>3693.6421743727301</v>
      </c>
      <c r="I42" s="231">
        <v>-6971</v>
      </c>
      <c r="J42" s="233">
        <v>20538.151514927202</v>
      </c>
    </row>
    <row r="43" spans="2:10" x14ac:dyDescent="0.35">
      <c r="B43" s="231">
        <v>87</v>
      </c>
      <c r="C43" s="232">
        <f t="shared" si="1"/>
        <v>-0.86868503017075238</v>
      </c>
      <c r="D43" s="232">
        <f t="shared" si="3"/>
        <v>4.0244831606220011</v>
      </c>
      <c r="E43" s="232">
        <f t="shared" si="2"/>
        <v>-1.3021679619295312</v>
      </c>
      <c r="F43" s="232">
        <f t="shared" si="2"/>
        <v>4.0374571726138431</v>
      </c>
      <c r="G43" s="233">
        <v>-864</v>
      </c>
      <c r="H43" s="233">
        <v>4002.7781416860898</v>
      </c>
      <c r="I43" s="231">
        <v>-7741</v>
      </c>
      <c r="J43" s="233">
        <v>24001.478217059001</v>
      </c>
    </row>
    <row r="44" spans="2:10" x14ac:dyDescent="0.35">
      <c r="B44" s="231">
        <v>88</v>
      </c>
      <c r="C44" s="232">
        <f t="shared" si="1"/>
        <v>-0.9993899536918146</v>
      </c>
      <c r="D44" s="232">
        <f t="shared" si="3"/>
        <v>4.0750879655891579</v>
      </c>
      <c r="E44" s="232">
        <f t="shared" si="2"/>
        <v>-1.2816454853302026</v>
      </c>
      <c r="F44" s="232">
        <f t="shared" si="2"/>
        <v>4.3160042204186047</v>
      </c>
      <c r="G44" s="233">
        <v>-994</v>
      </c>
      <c r="H44" s="233">
        <v>4053.1100226015801</v>
      </c>
      <c r="I44" s="231">
        <v>-7619</v>
      </c>
      <c r="J44" s="233">
        <v>25657.357304931498</v>
      </c>
    </row>
    <row r="45" spans="2:10" x14ac:dyDescent="0.35">
      <c r="B45" s="231">
        <v>89</v>
      </c>
      <c r="C45" s="232">
        <f t="shared" si="1"/>
        <v>-0.9531405192151311</v>
      </c>
      <c r="D45" s="232">
        <f t="shared" si="3"/>
        <v>4.0359235434658958</v>
      </c>
      <c r="E45" s="232">
        <f t="shared" si="2"/>
        <v>-1.3210082683158002</v>
      </c>
      <c r="F45" s="232">
        <f t="shared" si="2"/>
        <v>4.5985299105378461</v>
      </c>
      <c r="G45" s="233">
        <v>-948</v>
      </c>
      <c r="H45" s="233">
        <v>4014.15682375591</v>
      </c>
      <c r="I45" s="231">
        <v>-7853</v>
      </c>
      <c r="J45" s="233">
        <v>27336.8882342383</v>
      </c>
    </row>
    <row r="46" spans="2:10" x14ac:dyDescent="0.35">
      <c r="B46" s="231">
        <v>90</v>
      </c>
      <c r="C46" s="232">
        <f t="shared" si="1"/>
        <v>-0.80735425836471542</v>
      </c>
      <c r="D46" s="232">
        <f>(H46*100)/($H$70-$G$70)</f>
        <v>3.7124690159134266</v>
      </c>
      <c r="E46" s="232">
        <f t="shared" si="2"/>
        <v>-1.2617958768160979</v>
      </c>
      <c r="F46" s="232">
        <f t="shared" si="2"/>
        <v>4.5610573668618279</v>
      </c>
      <c r="G46" s="233">
        <v>-803</v>
      </c>
      <c r="H46" s="233">
        <v>3692.4467653353099</v>
      </c>
      <c r="I46" s="231">
        <v>-7501</v>
      </c>
      <c r="J46" s="233">
        <v>27114.125142934601</v>
      </c>
    </row>
    <row r="47" spans="2:10" x14ac:dyDescent="0.35">
      <c r="B47" s="231">
        <v>91</v>
      </c>
      <c r="C47" s="232">
        <f t="shared" si="1"/>
        <v>-0.70781743199098335</v>
      </c>
      <c r="D47" s="232">
        <f t="shared" si="3"/>
        <v>3.3499375929258965</v>
      </c>
      <c r="E47" s="232">
        <f t="shared" si="2"/>
        <v>-1.2108261193603884</v>
      </c>
      <c r="F47" s="232">
        <f t="shared" si="2"/>
        <v>4.6256074500130522</v>
      </c>
      <c r="G47" s="233">
        <v>-704</v>
      </c>
      <c r="H47" s="233">
        <v>3331.8705627044701</v>
      </c>
      <c r="I47" s="231">
        <v>-7198</v>
      </c>
      <c r="J47" s="233">
        <v>27497.856127171999</v>
      </c>
    </row>
    <row r="48" spans="2:10" x14ac:dyDescent="0.35">
      <c r="B48" s="231">
        <v>92</v>
      </c>
      <c r="C48" s="232">
        <f t="shared" si="1"/>
        <v>-0.57912335344716825</v>
      </c>
      <c r="D48" s="232">
        <f t="shared" si="3"/>
        <v>2.8251399078436705</v>
      </c>
      <c r="E48" s="232">
        <f t="shared" si="2"/>
        <v>-1.066832349122476</v>
      </c>
      <c r="F48" s="232">
        <f t="shared" si="2"/>
        <v>4.3828556316646727</v>
      </c>
      <c r="G48" s="233">
        <v>-576</v>
      </c>
      <c r="H48" s="233">
        <v>2809.9032394942201</v>
      </c>
      <c r="I48" s="231">
        <v>-6342</v>
      </c>
      <c r="J48" s="233">
        <v>26054.768998035201</v>
      </c>
    </row>
    <row r="49" spans="2:10" x14ac:dyDescent="0.35">
      <c r="B49" s="231">
        <v>93</v>
      </c>
      <c r="C49" s="232">
        <f t="shared" si="1"/>
        <v>-0.51176004670939002</v>
      </c>
      <c r="D49" s="232">
        <f t="shared" si="3"/>
        <v>2.602070481233699</v>
      </c>
      <c r="E49" s="232">
        <f t="shared" si="2"/>
        <v>-0.97431298740419137</v>
      </c>
      <c r="F49" s="232">
        <f t="shared" si="2"/>
        <v>4.1701989774050965</v>
      </c>
      <c r="G49" s="233">
        <v>-509</v>
      </c>
      <c r="H49" s="233">
        <v>2588.03688069081</v>
      </c>
      <c r="I49" s="231">
        <v>-5792</v>
      </c>
      <c r="J49" s="233">
        <v>24790.588639777801</v>
      </c>
    </row>
    <row r="50" spans="2:10" x14ac:dyDescent="0.35">
      <c r="B50" s="231">
        <v>94</v>
      </c>
      <c r="C50" s="232">
        <f t="shared" si="1"/>
        <v>-0.44138047250574108</v>
      </c>
      <c r="D50" s="232">
        <f t="shared" si="3"/>
        <v>2.0858727725832487</v>
      </c>
      <c r="E50" s="232">
        <f t="shared" si="2"/>
        <v>-0.80205875758687573</v>
      </c>
      <c r="F50" s="232">
        <f t="shared" si="2"/>
        <v>3.7758314883434321</v>
      </c>
      <c r="G50" s="233">
        <v>-439</v>
      </c>
      <c r="H50" s="233">
        <v>2074.6231521425898</v>
      </c>
      <c r="I50" s="231">
        <v>-4768</v>
      </c>
      <c r="J50" s="233">
        <v>22446.191586495399</v>
      </c>
    </row>
    <row r="51" spans="2:10" x14ac:dyDescent="0.35">
      <c r="B51" s="231">
        <v>95</v>
      </c>
      <c r="C51" s="232">
        <f t="shared" si="1"/>
        <v>-0.30263216907569035</v>
      </c>
      <c r="D51" s="232">
        <f t="shared" si="3"/>
        <v>1.5967724271665356</v>
      </c>
      <c r="E51" s="232">
        <f t="shared" si="2"/>
        <v>-0.67387738735172487</v>
      </c>
      <c r="F51" s="232">
        <f t="shared" si="2"/>
        <v>3.2580116549543345</v>
      </c>
      <c r="G51" s="233">
        <v>-301</v>
      </c>
      <c r="H51" s="233">
        <v>1588.1606441413001</v>
      </c>
      <c r="I51" s="231">
        <v>-4006</v>
      </c>
      <c r="J51" s="233">
        <v>19367.907181213799</v>
      </c>
    </row>
    <row r="52" spans="2:10" x14ac:dyDescent="0.35">
      <c r="B52" s="231">
        <v>96</v>
      </c>
      <c r="C52" s="232">
        <f t="shared" si="1"/>
        <v>-0.19806823025884052</v>
      </c>
      <c r="D52" s="232">
        <f t="shared" si="3"/>
        <v>1.2599826928724647</v>
      </c>
      <c r="E52" s="232">
        <f t="shared" si="2"/>
        <v>-0.5075107532801183</v>
      </c>
      <c r="F52" s="232">
        <f t="shared" si="2"/>
        <v>2.7773009877388732</v>
      </c>
      <c r="G52" s="233">
        <v>-197</v>
      </c>
      <c r="H52" s="233">
        <v>1253.1872990004499</v>
      </c>
      <c r="I52" s="231">
        <v>-3017</v>
      </c>
      <c r="J52" s="233">
        <v>16510.2256964068</v>
      </c>
    </row>
    <row r="53" spans="2:10" x14ac:dyDescent="0.35">
      <c r="B53" s="231">
        <v>97</v>
      </c>
      <c r="C53" s="232">
        <f t="shared" si="1"/>
        <v>-0.15483506324802762</v>
      </c>
      <c r="D53" s="232">
        <f t="shared" si="3"/>
        <v>0.92192790247017709</v>
      </c>
      <c r="E53" s="232">
        <f t="shared" si="2"/>
        <v>-0.38891775325940786</v>
      </c>
      <c r="F53" s="232">
        <f t="shared" si="2"/>
        <v>2.302393294917203</v>
      </c>
      <c r="G53" s="233">
        <v>-154</v>
      </c>
      <c r="H53" s="233">
        <v>916.95572050742101</v>
      </c>
      <c r="I53" s="231">
        <v>-2312</v>
      </c>
      <c r="J53" s="233">
        <v>13687.041162911501</v>
      </c>
    </row>
    <row r="54" spans="2:10" x14ac:dyDescent="0.35">
      <c r="B54" s="231">
        <v>98</v>
      </c>
      <c r="C54" s="232">
        <f t="shared" si="1"/>
        <v>-0.13372119098693294</v>
      </c>
      <c r="D54" s="232">
        <f t="shared" si="3"/>
        <v>0.68929438654022801</v>
      </c>
      <c r="E54" s="232">
        <f t="shared" si="2"/>
        <v>-0.28024955749574976</v>
      </c>
      <c r="F54" s="232">
        <f t="shared" si="2"/>
        <v>1.7754430350653936</v>
      </c>
      <c r="G54" s="233">
        <v>-133</v>
      </c>
      <c r="H54" s="233">
        <v>685.57685384965498</v>
      </c>
      <c r="I54" s="231">
        <v>-1666</v>
      </c>
      <c r="J54" s="233">
        <v>10554.4790965952</v>
      </c>
    </row>
    <row r="55" spans="2:10" x14ac:dyDescent="0.35">
      <c r="B55" s="231">
        <v>99</v>
      </c>
      <c r="C55" s="232">
        <f t="shared" si="1"/>
        <v>-9.1493446464743597E-2</v>
      </c>
      <c r="D55" s="232">
        <f t="shared" si="3"/>
        <v>0.46770818689276944</v>
      </c>
      <c r="E55" s="232">
        <f t="shared" si="2"/>
        <v>-0.18974880003313671</v>
      </c>
      <c r="F55" s="232">
        <f t="shared" si="2"/>
        <v>1.2629896135873109</v>
      </c>
      <c r="G55" s="233">
        <v>-91</v>
      </c>
      <c r="H55" s="233">
        <v>465.18572260410798</v>
      </c>
      <c r="I55" s="231">
        <v>-1128</v>
      </c>
      <c r="J55" s="233">
        <v>7508.0964089242898</v>
      </c>
    </row>
    <row r="56" spans="2:10" x14ac:dyDescent="0.35">
      <c r="B56" s="231">
        <v>100</v>
      </c>
      <c r="C56" s="232">
        <f t="shared" si="1"/>
        <v>-3.3178942124577344E-2</v>
      </c>
      <c r="D56" s="232">
        <f t="shared" si="3"/>
        <v>0.17998186513146566</v>
      </c>
      <c r="E56" s="232">
        <f t="shared" si="2"/>
        <v>-7.115580001242626E-2</v>
      </c>
      <c r="F56" s="232">
        <f t="shared" si="2"/>
        <v>0.57090908947813623</v>
      </c>
      <c r="G56" s="233">
        <v>-33</v>
      </c>
      <c r="H56" s="233">
        <v>179.01117904957999</v>
      </c>
      <c r="I56" s="231">
        <v>-423</v>
      </c>
      <c r="J56" s="233">
        <v>3393.8841922524698</v>
      </c>
    </row>
    <row r="57" spans="2:10" x14ac:dyDescent="0.35">
      <c r="B57" s="231">
        <v>101</v>
      </c>
      <c r="C57" s="232">
        <f t="shared" si="1"/>
        <v>-1.1059647374859115E-2</v>
      </c>
      <c r="D57" s="232">
        <f t="shared" si="3"/>
        <v>0.12181896167121219</v>
      </c>
      <c r="E57" s="232">
        <f t="shared" si="2"/>
        <v>-4.0540302134739317E-2</v>
      </c>
      <c r="F57" s="232">
        <f t="shared" si="2"/>
        <v>0.33590753379556143</v>
      </c>
      <c r="G57" s="233">
        <v>-11</v>
      </c>
      <c r="H57" s="233">
        <v>121.161962308984</v>
      </c>
      <c r="I57" s="231">
        <v>-241</v>
      </c>
      <c r="J57" s="233">
        <v>1996.87006218339</v>
      </c>
    </row>
    <row r="58" spans="2:10" x14ac:dyDescent="0.35">
      <c r="B58" s="231">
        <v>102</v>
      </c>
      <c r="C58" s="232">
        <f t="shared" si="1"/>
        <v>-4.0216899544942234E-3</v>
      </c>
      <c r="D58" s="232">
        <f t="shared" si="3"/>
        <v>5.4220663715055191E-2</v>
      </c>
      <c r="E58" s="232">
        <f t="shared" si="2"/>
        <v>-1.7831004258433061E-2</v>
      </c>
      <c r="F58" s="232">
        <f t="shared" si="2"/>
        <v>0.19332178554902188</v>
      </c>
      <c r="G58" s="233">
        <v>-4</v>
      </c>
      <c r="H58" s="233">
        <v>53.928238455541603</v>
      </c>
      <c r="I58" s="231">
        <v>-106</v>
      </c>
      <c r="J58" s="233">
        <v>1149.2403328042899</v>
      </c>
    </row>
    <row r="59" spans="2:10" x14ac:dyDescent="0.35">
      <c r="B59" s="231">
        <v>103</v>
      </c>
      <c r="C59" s="232">
        <f t="shared" si="1"/>
        <v>-4.0216899544942234E-3</v>
      </c>
      <c r="D59" s="232">
        <f t="shared" si="3"/>
        <v>3.2960012981500669E-2</v>
      </c>
      <c r="E59" s="232">
        <f t="shared" si="2"/>
        <v>-1.1775191491418058E-2</v>
      </c>
      <c r="F59" s="232">
        <f t="shared" si="2"/>
        <v>0.11927875931773627</v>
      </c>
      <c r="G59" s="233">
        <v>-4</v>
      </c>
      <c r="H59" s="233">
        <v>32.782251595171303</v>
      </c>
      <c r="I59" s="231">
        <v>-70</v>
      </c>
      <c r="J59" s="233">
        <v>709.076634407754</v>
      </c>
    </row>
    <row r="60" spans="2:10" x14ac:dyDescent="0.35">
      <c r="B60" s="231">
        <v>104</v>
      </c>
      <c r="C60" s="232">
        <f t="shared" si="1"/>
        <v>0</v>
      </c>
      <c r="D60" s="232">
        <f t="shared" si="3"/>
        <v>1.6445918993645472E-2</v>
      </c>
      <c r="E60" s="232">
        <f t="shared" si="2"/>
        <v>-5.7193787244030564E-3</v>
      </c>
      <c r="F60" s="232">
        <f t="shared" si="2"/>
        <v>8.5358492918489876E-2</v>
      </c>
      <c r="G60" s="233">
        <v>0</v>
      </c>
      <c r="H60" s="233">
        <v>16.3572221426639</v>
      </c>
      <c r="I60" s="231">
        <v>-34</v>
      </c>
      <c r="J60" s="233">
        <v>507.43077160562802</v>
      </c>
    </row>
    <row r="61" spans="2:10" x14ac:dyDescent="0.35">
      <c r="B61" s="231">
        <v>105</v>
      </c>
      <c r="C61" s="232">
        <f t="shared" si="1"/>
        <v>0</v>
      </c>
      <c r="D61" s="232">
        <f t="shared" si="3"/>
        <v>2.4718371286102866E-2</v>
      </c>
      <c r="E61" s="232">
        <f t="shared" si="2"/>
        <v>-6.8968978735448622E-3</v>
      </c>
      <c r="F61" s="232">
        <f t="shared" si="2"/>
        <v>6.6986484522648243E-2</v>
      </c>
      <c r="G61" s="233">
        <v>0</v>
      </c>
      <c r="H61" s="233">
        <v>24.585059082916299</v>
      </c>
      <c r="I61" s="231">
        <v>-41</v>
      </c>
      <c r="J61" s="233">
        <v>398.21466343055499</v>
      </c>
    </row>
    <row r="62" spans="2:10" x14ac:dyDescent="0.35">
      <c r="B62" s="231">
        <v>106</v>
      </c>
      <c r="C62" s="232">
        <f t="shared" si="1"/>
        <v>-2.0108449772471117E-3</v>
      </c>
      <c r="D62" s="232">
        <f t="shared" si="3"/>
        <v>6.0576960954630997E-3</v>
      </c>
      <c r="E62" s="232">
        <f t="shared" si="2"/>
        <v>-3.196123404813473E-3</v>
      </c>
      <c r="F62" s="232">
        <f t="shared" si="2"/>
        <v>4.0882106669651974E-2</v>
      </c>
      <c r="G62" s="233">
        <v>-2</v>
      </c>
      <c r="H62" s="233">
        <v>6.0250254634310103</v>
      </c>
      <c r="I62" s="231">
        <v>-19</v>
      </c>
      <c r="J62" s="233">
        <v>243.03192597431001</v>
      </c>
    </row>
    <row r="63" spans="2:10" x14ac:dyDescent="0.35">
      <c r="B63" s="231">
        <v>107</v>
      </c>
      <c r="C63" s="232">
        <f t="shared" si="1"/>
        <v>-3.016267465870668E-3</v>
      </c>
      <c r="D63" s="232">
        <f t="shared" si="3"/>
        <v>1.4700108657247283E-3</v>
      </c>
      <c r="E63" s="232">
        <f t="shared" si="2"/>
        <v>-1.345736170447778E-3</v>
      </c>
      <c r="F63" s="232">
        <f t="shared" si="2"/>
        <v>2.6911515694593567E-2</v>
      </c>
      <c r="G63" s="233">
        <v>-3</v>
      </c>
      <c r="H63" s="233">
        <v>1.46208273870739</v>
      </c>
      <c r="I63" s="231">
        <v>-8</v>
      </c>
      <c r="J63" s="233">
        <v>159.98093109521801</v>
      </c>
    </row>
    <row r="64" spans="2:10" x14ac:dyDescent="0.35">
      <c r="B64" s="231">
        <v>108</v>
      </c>
      <c r="C64" s="232">
        <f t="shared" si="1"/>
        <v>0</v>
      </c>
      <c r="D64" s="232">
        <f t="shared" si="3"/>
        <v>5.0710836063941108E-3</v>
      </c>
      <c r="E64" s="232">
        <f t="shared" si="2"/>
        <v>0</v>
      </c>
      <c r="F64" s="232">
        <f t="shared" si="2"/>
        <v>1.517520554608231E-2</v>
      </c>
      <c r="G64" s="233">
        <v>0</v>
      </c>
      <c r="H64" s="233">
        <v>5.0437340160717197</v>
      </c>
      <c r="I64" s="231">
        <v>0</v>
      </c>
      <c r="J64" s="233">
        <v>90.212069077598997</v>
      </c>
    </row>
    <row r="65" spans="2:10" x14ac:dyDescent="0.35">
      <c r="B65" s="231">
        <v>109</v>
      </c>
      <c r="C65" s="232">
        <f t="shared" si="1"/>
        <v>0</v>
      </c>
      <c r="D65" s="232">
        <f t="shared" si="3"/>
        <v>1.2427215848187223E-3</v>
      </c>
      <c r="E65" s="232">
        <f t="shared" si="2"/>
        <v>-1.6821702130597226E-3</v>
      </c>
      <c r="F65" s="232">
        <f t="shared" si="2"/>
        <v>5.9016132089685109E-3</v>
      </c>
      <c r="G65" s="233">
        <v>0</v>
      </c>
      <c r="H65" s="233">
        <v>1.23601928431105</v>
      </c>
      <c r="I65" s="231">
        <v>-10</v>
      </c>
      <c r="J65" s="233">
        <v>35.083329636624498</v>
      </c>
    </row>
    <row r="66" spans="2:10" x14ac:dyDescent="0.35">
      <c r="B66" s="231">
        <v>110</v>
      </c>
      <c r="C66" s="232">
        <f t="shared" si="1"/>
        <v>0</v>
      </c>
      <c r="D66" s="232">
        <f t="shared" si="3"/>
        <v>0</v>
      </c>
      <c r="E66" s="232">
        <f t="shared" si="2"/>
        <v>-5.0465106391791681E-4</v>
      </c>
      <c r="F66" s="232">
        <f t="shared" si="2"/>
        <v>2.8492196372139913E-3</v>
      </c>
      <c r="G66" s="233">
        <v>0</v>
      </c>
      <c r="H66" s="233">
        <v>0</v>
      </c>
      <c r="I66" s="231">
        <v>-3</v>
      </c>
      <c r="J66" s="233">
        <v>16.9377606088477</v>
      </c>
    </row>
    <row r="67" spans="2:10" x14ac:dyDescent="0.35">
      <c r="B67" s="231">
        <v>111</v>
      </c>
      <c r="C67" s="232">
        <f t="shared" si="1"/>
        <v>0</v>
      </c>
      <c r="D67" s="232">
        <f t="shared" si="3"/>
        <v>0</v>
      </c>
      <c r="E67" s="232">
        <f t="shared" si="2"/>
        <v>0</v>
      </c>
      <c r="F67" s="232">
        <f t="shared" si="2"/>
        <v>5.5812271226599985E-4</v>
      </c>
      <c r="G67" s="233">
        <v>0</v>
      </c>
      <c r="H67" s="233">
        <v>0</v>
      </c>
      <c r="I67" s="231">
        <v>0</v>
      </c>
      <c r="J67" s="233">
        <v>3.3178729948547998</v>
      </c>
    </row>
    <row r="68" spans="2:10" x14ac:dyDescent="0.35">
      <c r="B68" s="231">
        <v>112</v>
      </c>
      <c r="C68" s="232">
        <f t="shared" si="1"/>
        <v>0</v>
      </c>
      <c r="D68" s="232">
        <f t="shared" si="3"/>
        <v>0</v>
      </c>
      <c r="E68" s="232">
        <f t="shared" si="2"/>
        <v>0</v>
      </c>
      <c r="F68" s="232">
        <f t="shared" si="2"/>
        <v>7.3456097488973707E-4</v>
      </c>
      <c r="G68" s="233">
        <v>0</v>
      </c>
      <c r="H68" s="233">
        <v>0</v>
      </c>
      <c r="I68" s="231">
        <v>0</v>
      </c>
      <c r="J68" s="233">
        <v>4.3667458214804196</v>
      </c>
    </row>
    <row r="69" spans="2:10" x14ac:dyDescent="0.35">
      <c r="B69" s="235">
        <v>113</v>
      </c>
      <c r="C69" s="236">
        <f t="shared" si="1"/>
        <v>0</v>
      </c>
      <c r="D69" s="236">
        <f t="shared" si="3"/>
        <v>1.9002496750824384E-3</v>
      </c>
      <c r="E69" s="236">
        <f t="shared" si="2"/>
        <v>0</v>
      </c>
      <c r="F69" s="236">
        <f t="shared" si="2"/>
        <v>1.2948376425081778E-3</v>
      </c>
      <c r="G69" s="237">
        <v>0</v>
      </c>
      <c r="H69" s="237">
        <v>1.8900011652652799</v>
      </c>
      <c r="I69" s="237">
        <v>0</v>
      </c>
      <c r="J69" s="237">
        <v>7.6974234382202003</v>
      </c>
    </row>
    <row r="70" spans="2:10" ht="11.5" customHeight="1" x14ac:dyDescent="0.35">
      <c r="D70" s="238"/>
      <c r="E70" s="239"/>
      <c r="F70" s="239"/>
      <c r="G70" s="123">
        <f>SUM(G6:G69)</f>
        <v>-27628</v>
      </c>
      <c r="H70" s="123">
        <f t="shared" ref="H70:J70" si="4">SUM(H6:H69)</f>
        <v>71832.675617970366</v>
      </c>
      <c r="I70" s="123">
        <f t="shared" si="4"/>
        <v>-157557</v>
      </c>
      <c r="J70" s="123">
        <f t="shared" si="4"/>
        <v>436913.16255334008</v>
      </c>
    </row>
    <row r="71" spans="2:10" ht="16" customHeight="1" x14ac:dyDescent="0.35">
      <c r="B71" s="331" t="s">
        <v>389</v>
      </c>
      <c r="D71" s="330"/>
      <c r="E71" s="329"/>
      <c r="F71" s="329"/>
    </row>
    <row r="72" spans="2:10" ht="24" customHeight="1" x14ac:dyDescent="0.35">
      <c r="B72" s="383" t="s">
        <v>346</v>
      </c>
      <c r="C72" s="384"/>
      <c r="D72" s="384"/>
      <c r="E72" s="384"/>
      <c r="F72" s="384"/>
      <c r="G72" s="384"/>
      <c r="H72" s="384"/>
      <c r="I72" s="384"/>
      <c r="J72" s="384"/>
    </row>
    <row r="73" spans="2:10" ht="28.5" customHeight="1" x14ac:dyDescent="0.35">
      <c r="B73" s="382" t="s">
        <v>391</v>
      </c>
      <c r="C73" s="382"/>
      <c r="D73" s="382"/>
      <c r="E73" s="382"/>
      <c r="F73" s="382"/>
      <c r="G73" s="382"/>
      <c r="H73" s="382"/>
      <c r="I73" s="382"/>
      <c r="J73" s="382"/>
    </row>
    <row r="74" spans="2:10" ht="16.5" customHeight="1" x14ac:dyDescent="0.35">
      <c r="B74" s="342" t="s">
        <v>269</v>
      </c>
      <c r="G74" s="240"/>
      <c r="H74" s="240"/>
      <c r="I74" s="240"/>
    </row>
  </sheetData>
  <mergeCells count="3">
    <mergeCell ref="B4:F4"/>
    <mergeCell ref="B73:J73"/>
    <mergeCell ref="B72:J72"/>
  </mergeCells>
  <pageMargins left="0.7" right="0.7" top="0.75" bottom="0.75" header="0.3" footer="0.3"/>
  <pageSetup paperSize="9" scale="87"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5"/>
  <sheetViews>
    <sheetView zoomScaleNormal="100" workbookViewId="0">
      <selection activeCell="F21" sqref="F21"/>
    </sheetView>
  </sheetViews>
  <sheetFormatPr baseColWidth="10" defaultColWidth="11.453125" defaultRowHeight="12.5" x14ac:dyDescent="0.35"/>
  <cols>
    <col min="1" max="1" width="3.453125" style="60" customWidth="1"/>
    <col min="2" max="2" width="31.1796875" style="60" customWidth="1"/>
    <col min="3" max="3" width="11.81640625" style="60" bestFit="1" customWidth="1"/>
    <col min="4" max="4" width="11.453125" style="60"/>
    <col min="5" max="5" width="18.54296875" style="60" customWidth="1"/>
    <col min="6" max="16384" width="11.453125" style="60"/>
  </cols>
  <sheetData>
    <row r="2" spans="2:9" x14ac:dyDescent="0.35">
      <c r="B2" s="305" t="s">
        <v>359</v>
      </c>
    </row>
    <row r="3" spans="2:9" x14ac:dyDescent="0.35">
      <c r="I3" s="250"/>
    </row>
    <row r="4" spans="2:9" x14ac:dyDescent="0.35">
      <c r="B4" s="253" t="s">
        <v>272</v>
      </c>
      <c r="C4" s="253" t="s">
        <v>270</v>
      </c>
      <c r="D4" s="253" t="s">
        <v>273</v>
      </c>
      <c r="E4" s="253" t="s">
        <v>271</v>
      </c>
    </row>
    <row r="5" spans="2:9" x14ac:dyDescent="0.35">
      <c r="B5" s="252" t="s">
        <v>164</v>
      </c>
      <c r="C5" s="252">
        <v>5627</v>
      </c>
      <c r="D5" s="255">
        <f>(C5*100)/C$10</f>
        <v>31.252429880588725</v>
      </c>
      <c r="E5" s="252"/>
    </row>
    <row r="6" spans="2:9" x14ac:dyDescent="0.35">
      <c r="B6" s="252" t="s">
        <v>166</v>
      </c>
      <c r="C6" s="252">
        <v>2656</v>
      </c>
      <c r="D6" s="255">
        <f t="shared" ref="D6:D10" si="0">(C6*100)/C$10</f>
        <v>14.751457928353235</v>
      </c>
      <c r="E6" s="284">
        <f>(C6*100)/(C$10-C$5)</f>
        <v>21.457424462756503</v>
      </c>
    </row>
    <row r="7" spans="2:9" x14ac:dyDescent="0.35">
      <c r="B7" s="252" t="s">
        <v>165</v>
      </c>
      <c r="C7" s="252">
        <v>7709</v>
      </c>
      <c r="D7" s="255">
        <f t="shared" si="0"/>
        <v>42.815884476534293</v>
      </c>
      <c r="E7" s="284">
        <f t="shared" ref="E7:E9" si="1">(C7*100)/(C$10-C$5)</f>
        <v>62.279851349167878</v>
      </c>
    </row>
    <row r="8" spans="2:9" ht="13.5" x14ac:dyDescent="0.35">
      <c r="B8" s="252" t="s">
        <v>376</v>
      </c>
      <c r="C8" s="252">
        <v>1316</v>
      </c>
      <c r="D8" s="255">
        <f t="shared" si="0"/>
        <v>7.3090808108858649</v>
      </c>
      <c r="E8" s="284">
        <f>(C8*100)/(C$10-C$5)</f>
        <v>10.6317660365164</v>
      </c>
    </row>
    <row r="9" spans="2:9" x14ac:dyDescent="0.35">
      <c r="B9" s="252" t="s">
        <v>43</v>
      </c>
      <c r="C9" s="252">
        <v>697</v>
      </c>
      <c r="D9" s="255">
        <f t="shared" si="0"/>
        <v>3.8711469036378783</v>
      </c>
      <c r="E9" s="284">
        <f t="shared" si="1"/>
        <v>5.6309581515592182</v>
      </c>
    </row>
    <row r="10" spans="2:9" x14ac:dyDescent="0.35">
      <c r="B10" s="252" t="s">
        <v>44</v>
      </c>
      <c r="C10" s="252">
        <v>18005</v>
      </c>
      <c r="D10" s="255">
        <f t="shared" si="0"/>
        <v>100</v>
      </c>
      <c r="E10" s="252"/>
    </row>
    <row r="12" spans="2:9" x14ac:dyDescent="0.35">
      <c r="B12" s="306" t="s">
        <v>377</v>
      </c>
    </row>
    <row r="13" spans="2:9" ht="27" customHeight="1" x14ac:dyDescent="0.35">
      <c r="B13" s="385" t="s">
        <v>379</v>
      </c>
      <c r="C13" s="385"/>
      <c r="D13" s="385"/>
      <c r="E13" s="385"/>
    </row>
    <row r="14" spans="2:9" x14ac:dyDescent="0.35">
      <c r="B14" s="304" t="s">
        <v>383</v>
      </c>
    </row>
    <row r="15" spans="2:9" x14ac:dyDescent="0.35">
      <c r="B15" s="172" t="s">
        <v>262</v>
      </c>
    </row>
  </sheetData>
  <mergeCells count="1">
    <mergeCell ref="B13:E1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zoomScaleNormal="100" workbookViewId="0">
      <selection activeCell="C15" sqref="C15"/>
    </sheetView>
  </sheetViews>
  <sheetFormatPr baseColWidth="10" defaultColWidth="11.453125" defaultRowHeight="12.5" x14ac:dyDescent="0.35"/>
  <cols>
    <col min="1" max="1" width="4.26953125" style="60" customWidth="1"/>
    <col min="2" max="2" width="54.1796875" style="60" customWidth="1"/>
    <col min="3" max="3" width="28.453125" style="60" customWidth="1"/>
    <col min="4" max="4" width="15.1796875" style="60" customWidth="1"/>
    <col min="5" max="16384" width="11.453125" style="60"/>
  </cols>
  <sheetData>
    <row r="2" spans="2:5" x14ac:dyDescent="0.35">
      <c r="B2" s="222" t="s">
        <v>429</v>
      </c>
      <c r="C2" s="222"/>
    </row>
    <row r="4" spans="2:5" ht="25" x14ac:dyDescent="0.35">
      <c r="B4" s="191" t="s">
        <v>150</v>
      </c>
      <c r="C4" s="191" t="s">
        <v>152</v>
      </c>
      <c r="D4" s="25" t="s">
        <v>246</v>
      </c>
      <c r="E4" s="308" t="s">
        <v>275</v>
      </c>
    </row>
    <row r="5" spans="2:5" x14ac:dyDescent="0.35">
      <c r="B5" s="192" t="s">
        <v>151</v>
      </c>
      <c r="C5" s="192" t="s">
        <v>160</v>
      </c>
      <c r="D5" s="193">
        <v>2205</v>
      </c>
      <c r="E5" s="194">
        <v>98.262032085561501</v>
      </c>
    </row>
    <row r="6" spans="2:5" ht="15" customHeight="1" x14ac:dyDescent="0.35">
      <c r="B6" s="223" t="s">
        <v>248</v>
      </c>
      <c r="C6" s="223" t="s">
        <v>153</v>
      </c>
      <c r="D6" s="193">
        <v>2195</v>
      </c>
      <c r="E6" s="194">
        <v>97.903657448706511</v>
      </c>
    </row>
    <row r="7" spans="2:5" ht="15" customHeight="1" x14ac:dyDescent="0.35">
      <c r="B7" s="223" t="s">
        <v>249</v>
      </c>
      <c r="C7" s="192" t="s">
        <v>154</v>
      </c>
      <c r="D7" s="193">
        <v>2186</v>
      </c>
      <c r="E7" s="194">
        <v>97.851387645478965</v>
      </c>
    </row>
    <row r="8" spans="2:5" x14ac:dyDescent="0.35">
      <c r="B8" s="192" t="s">
        <v>155</v>
      </c>
      <c r="C8" s="192" t="s">
        <v>156</v>
      </c>
      <c r="D8" s="193">
        <f>1109+1027</f>
        <v>2136</v>
      </c>
      <c r="E8" s="194">
        <v>95.229603209986621</v>
      </c>
    </row>
    <row r="9" spans="2:5" ht="26.25" customHeight="1" x14ac:dyDescent="0.35">
      <c r="B9" s="223" t="s">
        <v>250</v>
      </c>
      <c r="C9" s="223" t="s">
        <v>251</v>
      </c>
      <c r="D9" s="193">
        <v>2122</v>
      </c>
      <c r="E9" s="194">
        <v>94.944071588366896</v>
      </c>
    </row>
    <row r="10" spans="2:5" ht="27.75" customHeight="1" x14ac:dyDescent="0.35">
      <c r="B10" s="223" t="s">
        <v>386</v>
      </c>
      <c r="C10" s="310" t="s">
        <v>338</v>
      </c>
      <c r="D10" s="193">
        <v>2106</v>
      </c>
      <c r="E10" s="194">
        <v>93.933987511150761</v>
      </c>
    </row>
    <row r="11" spans="2:5" x14ac:dyDescent="0.35">
      <c r="B11" s="192" t="s">
        <v>276</v>
      </c>
      <c r="C11" s="192" t="s">
        <v>159</v>
      </c>
      <c r="D11" s="193">
        <f>621+1002</f>
        <v>1623</v>
      </c>
      <c r="E11" s="224">
        <v>72.390722569134695</v>
      </c>
    </row>
    <row r="12" spans="2:5" x14ac:dyDescent="0.35">
      <c r="B12" s="192" t="s">
        <v>157</v>
      </c>
      <c r="C12" s="192" t="s">
        <v>158</v>
      </c>
      <c r="D12" s="193">
        <f>1035+493</f>
        <v>1528</v>
      </c>
      <c r="E12" s="194">
        <v>68.275245755138513</v>
      </c>
    </row>
    <row r="13" spans="2:5" x14ac:dyDescent="0.35">
      <c r="B13" s="262"/>
      <c r="C13" s="262"/>
      <c r="D13" s="263"/>
      <c r="E13" s="264"/>
    </row>
    <row r="14" spans="2:5" x14ac:dyDescent="0.35">
      <c r="B14" s="262" t="s">
        <v>428</v>
      </c>
      <c r="C14" s="262"/>
      <c r="D14" s="263"/>
      <c r="E14" s="264"/>
    </row>
    <row r="15" spans="2:5" x14ac:dyDescent="0.35">
      <c r="B15" s="69" t="s">
        <v>278</v>
      </c>
    </row>
    <row r="16" spans="2:5" x14ac:dyDescent="0.35">
      <c r="B16" s="69" t="s">
        <v>277</v>
      </c>
      <c r="C16" s="69"/>
      <c r="D16" s="53"/>
      <c r="E16" s="5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7"/>
  <sheetViews>
    <sheetView zoomScale="110" zoomScaleNormal="110" workbookViewId="0">
      <selection activeCell="B16" sqref="B16:K16"/>
    </sheetView>
  </sheetViews>
  <sheetFormatPr baseColWidth="10" defaultColWidth="11.453125" defaultRowHeight="12.5" x14ac:dyDescent="0.35"/>
  <cols>
    <col min="1" max="1" width="4.26953125" style="60" customWidth="1"/>
    <col min="2" max="2" width="28" style="60" customWidth="1"/>
    <col min="3" max="16384" width="11.453125" style="60"/>
  </cols>
  <sheetData>
    <row r="2" spans="2:13" ht="15" customHeight="1" x14ac:dyDescent="0.35">
      <c r="B2" s="371" t="s">
        <v>358</v>
      </c>
      <c r="C2" s="371"/>
      <c r="D2" s="371"/>
      <c r="E2" s="371"/>
      <c r="F2" s="371"/>
      <c r="G2" s="371"/>
      <c r="H2" s="371"/>
      <c r="I2" s="371"/>
      <c r="J2" s="371"/>
      <c r="K2" s="371"/>
      <c r="L2" s="21"/>
      <c r="M2" s="21"/>
    </row>
    <row r="3" spans="2:13" ht="15" customHeight="1" x14ac:dyDescent="0.35">
      <c r="B3" s="22"/>
      <c r="C3" s="22"/>
      <c r="D3" s="22"/>
      <c r="E3" s="22"/>
      <c r="F3" s="22"/>
      <c r="G3" s="22"/>
      <c r="H3" s="22"/>
      <c r="I3" s="22"/>
      <c r="J3" s="22"/>
      <c r="K3" s="22"/>
      <c r="L3" s="21"/>
      <c r="M3" s="21"/>
    </row>
    <row r="4" spans="2:13" ht="26.25" customHeight="1" x14ac:dyDescent="0.35">
      <c r="B4" s="1"/>
      <c r="C4" s="367" t="s">
        <v>184</v>
      </c>
      <c r="D4" s="368"/>
      <c r="E4" s="369"/>
      <c r="F4" s="364" t="s">
        <v>185</v>
      </c>
      <c r="G4" s="365"/>
      <c r="H4" s="366"/>
      <c r="I4" s="364" t="s">
        <v>186</v>
      </c>
      <c r="J4" s="365"/>
      <c r="K4" s="365"/>
      <c r="L4" s="2"/>
      <c r="M4" s="24"/>
    </row>
    <row r="5" spans="2:13" ht="37.5" x14ac:dyDescent="0.35">
      <c r="B5" s="3" t="s">
        <v>187</v>
      </c>
      <c r="C5" s="3" t="s">
        <v>6</v>
      </c>
      <c r="D5" s="3" t="s">
        <v>378</v>
      </c>
      <c r="E5" s="3" t="s">
        <v>165</v>
      </c>
      <c r="F5" s="3" t="s">
        <v>6</v>
      </c>
      <c r="G5" s="3" t="s">
        <v>378</v>
      </c>
      <c r="H5" s="3" t="s">
        <v>165</v>
      </c>
      <c r="I5" s="3" t="s">
        <v>6</v>
      </c>
      <c r="J5" s="3" t="s">
        <v>378</v>
      </c>
      <c r="K5" s="3" t="s">
        <v>165</v>
      </c>
      <c r="L5" s="24"/>
      <c r="M5" s="24"/>
    </row>
    <row r="6" spans="2:13" x14ac:dyDescent="0.35">
      <c r="B6" s="4" t="s">
        <v>188</v>
      </c>
      <c r="C6" s="5">
        <v>40.200000000000003</v>
      </c>
      <c r="D6" s="5">
        <v>25.8</v>
      </c>
      <c r="E6" s="5">
        <v>30.5</v>
      </c>
      <c r="F6" s="6">
        <v>1190</v>
      </c>
      <c r="G6" s="6">
        <v>1870</v>
      </c>
      <c r="H6" s="5" t="s">
        <v>189</v>
      </c>
      <c r="I6" s="6">
        <v>1140</v>
      </c>
      <c r="J6" s="6">
        <v>1710</v>
      </c>
      <c r="K6" s="5" t="s">
        <v>190</v>
      </c>
      <c r="L6" s="24"/>
      <c r="M6" s="24"/>
    </row>
    <row r="7" spans="2:13" x14ac:dyDescent="0.35">
      <c r="B7" s="7" t="s">
        <v>191</v>
      </c>
      <c r="C7" s="8">
        <v>24.2</v>
      </c>
      <c r="D7" s="8">
        <v>17.7</v>
      </c>
      <c r="E7" s="8">
        <v>18.2</v>
      </c>
      <c r="F7" s="9">
        <v>1200</v>
      </c>
      <c r="G7" s="9">
        <v>1760</v>
      </c>
      <c r="H7" s="8" t="s">
        <v>192</v>
      </c>
      <c r="I7" s="9">
        <v>1160</v>
      </c>
      <c r="J7" s="9">
        <v>1670</v>
      </c>
      <c r="K7" s="8" t="s">
        <v>194</v>
      </c>
      <c r="L7" s="24"/>
      <c r="M7" s="24"/>
    </row>
    <row r="8" spans="2:13" x14ac:dyDescent="0.35">
      <c r="B8" s="7" t="s">
        <v>195</v>
      </c>
      <c r="C8" s="10">
        <v>16</v>
      </c>
      <c r="D8" s="10">
        <v>8.1</v>
      </c>
      <c r="E8" s="8">
        <v>12.3</v>
      </c>
      <c r="F8" s="9">
        <v>1170</v>
      </c>
      <c r="G8" s="9">
        <v>2100</v>
      </c>
      <c r="H8" s="8" t="s">
        <v>196</v>
      </c>
      <c r="I8" s="9">
        <v>1120</v>
      </c>
      <c r="J8" s="9">
        <v>1830</v>
      </c>
      <c r="K8" s="8">
        <v>960</v>
      </c>
      <c r="L8" s="24"/>
      <c r="M8" s="24"/>
    </row>
    <row r="9" spans="2:13" x14ac:dyDescent="0.35">
      <c r="B9" s="4" t="s">
        <v>198</v>
      </c>
      <c r="C9" s="5">
        <v>59.8</v>
      </c>
      <c r="D9" s="5">
        <v>74.2</v>
      </c>
      <c r="E9" s="5">
        <v>69.5</v>
      </c>
      <c r="F9" s="6">
        <v>1550</v>
      </c>
      <c r="G9" s="6">
        <v>2300</v>
      </c>
      <c r="H9" s="5" t="s">
        <v>199</v>
      </c>
      <c r="I9" s="6">
        <v>1450</v>
      </c>
      <c r="J9" s="6">
        <v>2060</v>
      </c>
      <c r="K9" s="5" t="s">
        <v>200</v>
      </c>
      <c r="L9" s="24"/>
      <c r="M9" s="24"/>
    </row>
    <row r="10" spans="2:13" x14ac:dyDescent="0.35">
      <c r="B10" s="7" t="s">
        <v>201</v>
      </c>
      <c r="C10" s="8">
        <v>52.4</v>
      </c>
      <c r="D10" s="8">
        <v>62.2</v>
      </c>
      <c r="E10" s="10">
        <v>60</v>
      </c>
      <c r="F10" s="9">
        <v>1500</v>
      </c>
      <c r="G10" s="9">
        <v>2170</v>
      </c>
      <c r="H10" s="8" t="s">
        <v>202</v>
      </c>
      <c r="I10" s="9">
        <v>1410</v>
      </c>
      <c r="J10" s="9">
        <v>1970</v>
      </c>
      <c r="K10" s="8" t="s">
        <v>197</v>
      </c>
      <c r="L10" s="24"/>
      <c r="M10" s="24"/>
    </row>
    <row r="11" spans="2:13" ht="13" thickBot="1" x14ac:dyDescent="0.4">
      <c r="B11" s="11" t="s">
        <v>203</v>
      </c>
      <c r="C11" s="12">
        <v>7.4</v>
      </c>
      <c r="D11" s="13">
        <v>12</v>
      </c>
      <c r="E11" s="12">
        <v>9.5</v>
      </c>
      <c r="F11" s="14">
        <v>1890</v>
      </c>
      <c r="G11" s="14">
        <v>2970</v>
      </c>
      <c r="H11" s="12" t="s">
        <v>204</v>
      </c>
      <c r="I11" s="14">
        <v>1750</v>
      </c>
      <c r="J11" s="14">
        <v>2590</v>
      </c>
      <c r="K11" s="12" t="s">
        <v>205</v>
      </c>
      <c r="L11" s="24"/>
      <c r="M11" s="24"/>
    </row>
    <row r="12" spans="2:13" ht="13" thickTop="1" x14ac:dyDescent="0.35">
      <c r="B12" s="352" t="s">
        <v>206</v>
      </c>
      <c r="C12" s="15">
        <v>76.599999999999994</v>
      </c>
      <c r="D12" s="15">
        <v>79.900000000000006</v>
      </c>
      <c r="E12" s="15">
        <v>78.2</v>
      </c>
      <c r="F12" s="16">
        <v>1400</v>
      </c>
      <c r="G12" s="16">
        <v>2080</v>
      </c>
      <c r="H12" s="15" t="s">
        <v>207</v>
      </c>
      <c r="I12" s="16">
        <v>1330</v>
      </c>
      <c r="J12" s="16">
        <v>1900</v>
      </c>
      <c r="K12" s="15" t="s">
        <v>208</v>
      </c>
      <c r="L12" s="24"/>
      <c r="M12" s="24"/>
    </row>
    <row r="13" spans="2:13" ht="13" thickBot="1" x14ac:dyDescent="0.4">
      <c r="B13" s="353" t="s">
        <v>209</v>
      </c>
      <c r="C13" s="17">
        <v>23.4</v>
      </c>
      <c r="D13" s="17">
        <v>20.100000000000001</v>
      </c>
      <c r="E13" s="17">
        <v>21.8</v>
      </c>
      <c r="F13" s="18">
        <v>1400</v>
      </c>
      <c r="G13" s="18">
        <v>2620</v>
      </c>
      <c r="H13" s="17" t="s">
        <v>210</v>
      </c>
      <c r="I13" s="18">
        <v>1320</v>
      </c>
      <c r="J13" s="18">
        <v>2300</v>
      </c>
      <c r="K13" s="17" t="s">
        <v>211</v>
      </c>
      <c r="L13" s="24"/>
      <c r="M13" s="24"/>
    </row>
    <row r="14" spans="2:13" ht="13" thickTop="1" x14ac:dyDescent="0.35">
      <c r="B14" s="354" t="s">
        <v>31</v>
      </c>
      <c r="C14" s="19">
        <v>100</v>
      </c>
      <c r="D14" s="19">
        <v>100</v>
      </c>
      <c r="E14" s="19">
        <v>100</v>
      </c>
      <c r="F14" s="16">
        <v>1400</v>
      </c>
      <c r="G14" s="16">
        <v>2190</v>
      </c>
      <c r="H14" s="15" t="s">
        <v>193</v>
      </c>
      <c r="I14" s="16">
        <v>1330</v>
      </c>
      <c r="J14" s="16">
        <v>1970</v>
      </c>
      <c r="K14" s="15" t="s">
        <v>208</v>
      </c>
      <c r="L14" s="24"/>
      <c r="M14" s="24"/>
    </row>
    <row r="15" spans="2:13" x14ac:dyDescent="0.35">
      <c r="B15" s="209"/>
      <c r="C15" s="209"/>
      <c r="D15" s="209"/>
      <c r="E15" s="209"/>
      <c r="F15" s="209"/>
      <c r="G15" s="209"/>
      <c r="H15" s="209"/>
      <c r="I15" s="209"/>
      <c r="J15" s="209"/>
      <c r="K15" s="209"/>
      <c r="L15" s="209"/>
      <c r="M15" s="209"/>
    </row>
    <row r="16" spans="2:13" ht="51" customHeight="1" x14ac:dyDescent="0.35">
      <c r="B16" s="370" t="s">
        <v>390</v>
      </c>
      <c r="C16" s="370"/>
      <c r="D16" s="370"/>
      <c r="E16" s="370"/>
      <c r="F16" s="370"/>
      <c r="G16" s="370"/>
      <c r="H16" s="370"/>
      <c r="I16" s="370"/>
      <c r="J16" s="370"/>
      <c r="K16" s="370"/>
      <c r="L16" s="20"/>
      <c r="M16" s="20"/>
    </row>
    <row r="17" spans="2:2" x14ac:dyDescent="0.35">
      <c r="B17" s="60" t="s">
        <v>427</v>
      </c>
    </row>
  </sheetData>
  <mergeCells count="5">
    <mergeCell ref="F4:H4"/>
    <mergeCell ref="C4:E4"/>
    <mergeCell ref="I4:K4"/>
    <mergeCell ref="B16:K16"/>
    <mergeCell ref="B2:K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4"/>
  <sheetViews>
    <sheetView zoomScale="110" zoomScaleNormal="110" workbookViewId="0">
      <selection sqref="A1:XFD1048576"/>
    </sheetView>
  </sheetViews>
  <sheetFormatPr baseColWidth="10" defaultColWidth="11.453125" defaultRowHeight="12.5" x14ac:dyDescent="0.35"/>
  <cols>
    <col min="1" max="1" width="4.54296875" style="60" customWidth="1"/>
    <col min="2" max="2" width="24.7265625" style="24" customWidth="1"/>
    <col min="3" max="3" width="17.1796875" style="53" customWidth="1"/>
    <col min="4" max="4" width="14" style="53" customWidth="1"/>
    <col min="5" max="5" width="16.54296875" style="53" customWidth="1"/>
    <col min="6" max="6" width="14.81640625" style="53" customWidth="1"/>
    <col min="7" max="14" width="11.453125" style="24"/>
    <col min="15" max="16384" width="11.453125" style="60"/>
  </cols>
  <sheetData>
    <row r="2" spans="2:8" x14ac:dyDescent="0.35">
      <c r="B2" s="307" t="s">
        <v>357</v>
      </c>
      <c r="C2" s="123"/>
      <c r="D2" s="123"/>
    </row>
    <row r="5" spans="2:8" x14ac:dyDescent="0.35">
      <c r="B5" s="79" t="s">
        <v>334</v>
      </c>
      <c r="C5" s="24"/>
    </row>
    <row r="6" spans="2:8" ht="25" x14ac:dyDescent="0.35">
      <c r="B6" s="191" t="s">
        <v>7</v>
      </c>
      <c r="C6" s="25" t="s">
        <v>246</v>
      </c>
      <c r="D6" s="308" t="s">
        <v>275</v>
      </c>
      <c r="E6" s="25" t="s">
        <v>8</v>
      </c>
      <c r="F6" s="308" t="s">
        <v>275</v>
      </c>
    </row>
    <row r="7" spans="2:8" x14ac:dyDescent="0.35">
      <c r="B7" s="192" t="s">
        <v>9</v>
      </c>
      <c r="C7" s="193">
        <v>30</v>
      </c>
      <c r="D7" s="194">
        <v>1.3</v>
      </c>
      <c r="E7" s="193">
        <v>220</v>
      </c>
      <c r="F7" s="194">
        <v>0.2</v>
      </c>
      <c r="H7" s="195"/>
    </row>
    <row r="8" spans="2:8" x14ac:dyDescent="0.35">
      <c r="B8" s="192" t="s">
        <v>10</v>
      </c>
      <c r="C8" s="193">
        <v>200</v>
      </c>
      <c r="D8" s="194">
        <v>8.8000000000000007</v>
      </c>
      <c r="E8" s="193">
        <v>3270</v>
      </c>
      <c r="F8" s="194">
        <v>2.9</v>
      </c>
      <c r="H8" s="195"/>
    </row>
    <row r="9" spans="2:8" x14ac:dyDescent="0.35">
      <c r="B9" s="192" t="s">
        <v>11</v>
      </c>
      <c r="C9" s="193">
        <v>650</v>
      </c>
      <c r="D9" s="194">
        <v>28.8</v>
      </c>
      <c r="E9" s="193">
        <v>19020</v>
      </c>
      <c r="F9" s="194">
        <v>16.7</v>
      </c>
      <c r="H9" s="195"/>
    </row>
    <row r="10" spans="2:8" x14ac:dyDescent="0.35">
      <c r="B10" s="192" t="s">
        <v>12</v>
      </c>
      <c r="C10" s="193">
        <v>570</v>
      </c>
      <c r="D10" s="194">
        <v>25.2</v>
      </c>
      <c r="E10" s="193">
        <v>28950</v>
      </c>
      <c r="F10" s="194">
        <v>25.4</v>
      </c>
      <c r="H10" s="195"/>
    </row>
    <row r="11" spans="2:8" x14ac:dyDescent="0.35">
      <c r="B11" s="192" t="s">
        <v>13</v>
      </c>
      <c r="C11" s="193">
        <v>600</v>
      </c>
      <c r="D11" s="194">
        <v>26.6</v>
      </c>
      <c r="E11" s="193">
        <v>42870</v>
      </c>
      <c r="F11" s="194">
        <v>37.5</v>
      </c>
      <c r="H11" s="195"/>
    </row>
    <row r="12" spans="2:8" x14ac:dyDescent="0.35">
      <c r="B12" s="192" t="s">
        <v>14</v>
      </c>
      <c r="C12" s="193">
        <v>180</v>
      </c>
      <c r="D12" s="194">
        <v>8</v>
      </c>
      <c r="E12" s="193">
        <v>15570</v>
      </c>
      <c r="F12" s="194">
        <v>13.6</v>
      </c>
      <c r="H12" s="195"/>
    </row>
    <row r="13" spans="2:8" x14ac:dyDescent="0.35">
      <c r="B13" s="192" t="s">
        <v>183</v>
      </c>
      <c r="C13" s="193">
        <v>30</v>
      </c>
      <c r="D13" s="194">
        <v>1.3</v>
      </c>
      <c r="E13" s="193">
        <v>4220</v>
      </c>
      <c r="F13" s="194">
        <v>3.7</v>
      </c>
      <c r="H13" s="195"/>
    </row>
    <row r="14" spans="2:8" x14ac:dyDescent="0.35">
      <c r="B14" s="196" t="s">
        <v>31</v>
      </c>
      <c r="C14" s="197">
        <v>2260</v>
      </c>
      <c r="D14" s="198">
        <v>100</v>
      </c>
      <c r="E14" s="197">
        <v>114120</v>
      </c>
      <c r="F14" s="198">
        <v>100</v>
      </c>
    </row>
    <row r="15" spans="2:8" x14ac:dyDescent="0.35">
      <c r="B15" s="268"/>
      <c r="C15" s="269"/>
      <c r="D15" s="270"/>
      <c r="E15" s="269"/>
      <c r="F15" s="270"/>
    </row>
    <row r="16" spans="2:8" x14ac:dyDescent="0.35">
      <c r="B16" s="69" t="s">
        <v>336</v>
      </c>
    </row>
    <row r="17" spans="2:8" x14ac:dyDescent="0.35">
      <c r="B17" s="69" t="s">
        <v>262</v>
      </c>
    </row>
    <row r="18" spans="2:8" x14ac:dyDescent="0.35">
      <c r="B18" s="53"/>
    </row>
    <row r="19" spans="2:8" x14ac:dyDescent="0.35">
      <c r="B19" s="79" t="s">
        <v>335</v>
      </c>
      <c r="C19" s="24"/>
    </row>
    <row r="20" spans="2:8" ht="25" x14ac:dyDescent="0.35">
      <c r="B20" s="191" t="s">
        <v>7</v>
      </c>
      <c r="C20" s="25" t="s">
        <v>246</v>
      </c>
      <c r="D20" s="308" t="s">
        <v>275</v>
      </c>
      <c r="E20" s="25" t="s">
        <v>8</v>
      </c>
      <c r="F20" s="308" t="s">
        <v>275</v>
      </c>
    </row>
    <row r="21" spans="2:8" x14ac:dyDescent="0.35">
      <c r="B21" s="192" t="s">
        <v>9</v>
      </c>
      <c r="C21" s="199">
        <v>44</v>
      </c>
      <c r="D21" s="200">
        <v>1.93</v>
      </c>
      <c r="E21" s="199">
        <v>340.96</v>
      </c>
      <c r="F21" s="75">
        <f>E21/E28*100</f>
        <v>0.31210261746595663</v>
      </c>
      <c r="H21" s="195"/>
    </row>
    <row r="22" spans="2:8" x14ac:dyDescent="0.35">
      <c r="B22" s="192" t="s">
        <v>10</v>
      </c>
      <c r="C22" s="199">
        <v>243</v>
      </c>
      <c r="D22" s="200">
        <v>10.72</v>
      </c>
      <c r="E22" s="199">
        <v>4116.3100000000004</v>
      </c>
      <c r="F22" s="75">
        <f>E22/E28*100</f>
        <v>3.7679232910056668</v>
      </c>
      <c r="H22" s="195"/>
    </row>
    <row r="23" spans="2:8" x14ac:dyDescent="0.35">
      <c r="B23" s="192" t="s">
        <v>11</v>
      </c>
      <c r="C23" s="199">
        <v>630</v>
      </c>
      <c r="D23" s="200">
        <v>27.81</v>
      </c>
      <c r="E23" s="199">
        <v>19264.86</v>
      </c>
      <c r="F23" s="75">
        <f>E23/E28*100</f>
        <v>17.634365412702984</v>
      </c>
      <c r="H23" s="195"/>
    </row>
    <row r="24" spans="2:8" x14ac:dyDescent="0.35">
      <c r="B24" s="192" t="s">
        <v>12</v>
      </c>
      <c r="C24" s="199">
        <v>643</v>
      </c>
      <c r="D24" s="200">
        <v>28.34</v>
      </c>
      <c r="E24" s="199">
        <v>32614.63</v>
      </c>
      <c r="F24" s="75">
        <f>E24/E28*100</f>
        <v>29.85426850857495</v>
      </c>
      <c r="H24" s="195"/>
    </row>
    <row r="25" spans="2:8" x14ac:dyDescent="0.35">
      <c r="B25" s="192" t="s">
        <v>13</v>
      </c>
      <c r="C25" s="199">
        <v>588</v>
      </c>
      <c r="D25" s="200">
        <v>25.93</v>
      </c>
      <c r="E25" s="199">
        <v>41748.5</v>
      </c>
      <c r="F25" s="75">
        <f>E25/E28*100</f>
        <v>38.215087181128261</v>
      </c>
      <c r="H25" s="195"/>
    </row>
    <row r="26" spans="2:8" x14ac:dyDescent="0.35">
      <c r="B26" s="192" t="s">
        <v>14</v>
      </c>
      <c r="C26" s="199">
        <v>99</v>
      </c>
      <c r="D26" s="200">
        <v>4.3899999999999997</v>
      </c>
      <c r="E26" s="199">
        <v>8618.86</v>
      </c>
      <c r="F26" s="75">
        <f>E26/E28*100</f>
        <v>7.8893968957432987</v>
      </c>
      <c r="H26" s="195"/>
    </row>
    <row r="27" spans="2:8" x14ac:dyDescent="0.35">
      <c r="B27" s="192" t="s">
        <v>183</v>
      </c>
      <c r="C27" s="199">
        <v>20</v>
      </c>
      <c r="D27" s="200">
        <v>0.9</v>
      </c>
      <c r="E27" s="199">
        <v>2542</v>
      </c>
      <c r="F27" s="75">
        <f>E27/E28*100</f>
        <v>2.3268560933788769</v>
      </c>
      <c r="H27" s="195"/>
    </row>
    <row r="28" spans="2:8" x14ac:dyDescent="0.35">
      <c r="B28" s="196" t="s">
        <v>31</v>
      </c>
      <c r="C28" s="201">
        <f>SUM(C21:C27)</f>
        <v>2267</v>
      </c>
      <c r="D28" s="202">
        <v>100</v>
      </c>
      <c r="E28" s="201">
        <f>SUM(E21:E27)</f>
        <v>109246.12000000001</v>
      </c>
      <c r="F28" s="202">
        <f>SUM(F21:F27)</f>
        <v>100</v>
      </c>
    </row>
    <row r="29" spans="2:8" x14ac:dyDescent="0.35">
      <c r="B29" s="268"/>
      <c r="C29" s="271"/>
      <c r="D29" s="272"/>
      <c r="E29" s="271"/>
      <c r="F29" s="272"/>
    </row>
    <row r="30" spans="2:8" x14ac:dyDescent="0.35">
      <c r="B30" s="69" t="s">
        <v>337</v>
      </c>
    </row>
    <row r="31" spans="2:8" x14ac:dyDescent="0.35">
      <c r="B31" s="69" t="s">
        <v>262</v>
      </c>
    </row>
    <row r="36" spans="3:5" x14ac:dyDescent="0.35">
      <c r="C36" s="203"/>
      <c r="D36" s="203"/>
      <c r="E36" s="203"/>
    </row>
    <row r="37" spans="3:5" x14ac:dyDescent="0.35">
      <c r="C37" s="203"/>
      <c r="D37" s="203"/>
      <c r="E37" s="203"/>
    </row>
    <row r="38" spans="3:5" x14ac:dyDescent="0.35">
      <c r="C38" s="203"/>
      <c r="D38" s="203"/>
      <c r="E38" s="203"/>
    </row>
    <row r="39" spans="3:5" x14ac:dyDescent="0.35">
      <c r="C39" s="203"/>
      <c r="D39" s="203"/>
      <c r="E39" s="203"/>
    </row>
    <row r="40" spans="3:5" x14ac:dyDescent="0.35">
      <c r="C40" s="203"/>
      <c r="D40" s="203"/>
      <c r="E40" s="203"/>
    </row>
    <row r="41" spans="3:5" x14ac:dyDescent="0.35">
      <c r="C41" s="203"/>
      <c r="D41" s="203"/>
      <c r="E41" s="203"/>
    </row>
    <row r="42" spans="3:5" x14ac:dyDescent="0.35">
      <c r="C42" s="203"/>
      <c r="D42" s="203"/>
      <c r="E42" s="203"/>
    </row>
    <row r="43" spans="3:5" x14ac:dyDescent="0.35">
      <c r="C43" s="203"/>
      <c r="D43" s="203"/>
      <c r="E43" s="203"/>
    </row>
    <row r="44" spans="3:5" x14ac:dyDescent="0.35">
      <c r="C44" s="203"/>
      <c r="D44" s="203"/>
      <c r="E44" s="20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21</vt:i4>
      </vt:variant>
      <vt:variant>
        <vt:lpstr>Plages nommées</vt:lpstr>
      </vt:variant>
      <vt:variant>
        <vt:i4>16</vt:i4>
      </vt:variant>
    </vt:vector>
  </HeadingPairs>
  <TitlesOfParts>
    <vt:vector size="37" baseType="lpstr">
      <vt:lpstr>Tableau 1</vt:lpstr>
      <vt:lpstr>Graphique 1</vt:lpstr>
      <vt:lpstr>Graphique 2 </vt:lpstr>
      <vt:lpstr>Graphique 3</vt:lpstr>
      <vt:lpstr>Graphique 4</vt:lpstr>
      <vt:lpstr>Graphique 5</vt:lpstr>
      <vt:lpstr>Graphique 6</vt:lpstr>
      <vt:lpstr>Tableau encadré 3</vt:lpstr>
      <vt:lpstr>Tableau complémentaire A</vt:lpstr>
      <vt:lpstr>Tableau complémentaire B</vt:lpstr>
      <vt:lpstr>Tableau complémentaire C</vt:lpstr>
      <vt:lpstr>Tableau complémentaire D</vt:lpstr>
      <vt:lpstr>Tableau complémentaire E</vt:lpstr>
      <vt:lpstr>Tableau complémentaire F</vt:lpstr>
      <vt:lpstr>Tableau complémentaire G</vt:lpstr>
      <vt:lpstr>Tableau complémentaire H</vt:lpstr>
      <vt:lpstr>Tableau complémentaire I</vt:lpstr>
      <vt:lpstr>Tableau complémentaire J</vt:lpstr>
      <vt:lpstr>Tableau complémentaire K</vt:lpstr>
      <vt:lpstr>Tableau complémentaire L</vt:lpstr>
      <vt:lpstr>Tableau complementaire M</vt:lpstr>
      <vt:lpstr>'Graphique 3'!Zone_d_impression</vt:lpstr>
      <vt:lpstr>'Graphique 5'!Zone_d_impression</vt:lpstr>
      <vt:lpstr>'Graphique 6'!Zone_d_impression</vt:lpstr>
      <vt:lpstr>'Tableau 1'!Zone_d_impression</vt:lpstr>
      <vt:lpstr>'Tableau complémentaire A'!Zone_d_impression</vt:lpstr>
      <vt:lpstr>'Tableau complémentaire B'!Zone_d_impression</vt:lpstr>
      <vt:lpstr>'Tableau complémentaire C'!Zone_d_impression</vt:lpstr>
      <vt:lpstr>'Tableau complémentaire D'!Zone_d_impression</vt:lpstr>
      <vt:lpstr>'Tableau complémentaire E'!Zone_d_impression</vt:lpstr>
      <vt:lpstr>'Tableau complémentaire F'!Zone_d_impression</vt:lpstr>
      <vt:lpstr>'Tableau complémentaire G'!Zone_d_impression</vt:lpstr>
      <vt:lpstr>'Tableau complémentaire H'!Zone_d_impression</vt:lpstr>
      <vt:lpstr>'Tableau complémentaire I'!Zone_d_impression</vt:lpstr>
      <vt:lpstr>'Tableau complémentaire J'!Zone_d_impression</vt:lpstr>
      <vt:lpstr>'Tableau complémentaire K'!Zone_d_impression</vt:lpstr>
      <vt:lpstr>'Tableau complémentaire L'!Zone_d_impression</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BALAVOINE, Angelique (DREES/OS/BHD)</dc:creator>
  <cp:lastModifiedBy>GUHUR, Laureen (DREES/DIRECTION/BPC)</cp:lastModifiedBy>
  <cp:lastPrinted>2023-09-05T11:58:40Z</cp:lastPrinted>
  <dcterms:created xsi:type="dcterms:W3CDTF">2023-01-16T10:45:24Z</dcterms:created>
  <dcterms:modified xsi:type="dcterms:W3CDTF">2023-11-14T15:03:03Z</dcterms:modified>
</cp:coreProperties>
</file>